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dagrainscouncil-my.sharepoint.com/personal/sandra_canadagrainscouncil_ca/Documents/Desktop/Canada Grains Council 2020/Board &amp; Member meeting docs/2024 Meeting Docs/October 7-8 Board meeting/"/>
    </mc:Choice>
  </mc:AlternateContent>
  <xr:revisionPtr revIDLastSave="149" documentId="8_{9CE080A8-810E-B440-978F-CC2F2264B3D6}" xr6:coauthVersionLast="47" xr6:coauthVersionMax="47" xr10:uidLastSave="{1CA27B37-5E54-5448-8592-03ABE0D2A3BA}"/>
  <bookViews>
    <workbookView xWindow="140" yWindow="640" windowWidth="28500" windowHeight="16040" activeTab="2" xr2:uid="{761A3E93-EC11-344B-8DAC-554AA24C6ADE}"/>
  </bookViews>
  <sheets>
    <sheet name="Roll-up overall" sheetId="8" r:id="rId1"/>
    <sheet name="Roll-up Rev" sheetId="7" r:id="rId2"/>
    <sheet name="Roll-up Exp" sheetId="6" r:id="rId3"/>
    <sheet name="2025 2026" sheetId="4" r:id="rId4"/>
    <sheet name="2026 2027" sheetId="3" r:id="rId5"/>
    <sheet name="2027 2028" sheetId="5" r:id="rId6"/>
    <sheet name="Draft Dues 2027 2028" sheetId="10" r:id="rId7"/>
    <sheet name="Approved 2024 2025" sheetId="9" r:id="rId8"/>
  </sheets>
  <definedNames>
    <definedName name="__shared_1_0_0">365-104-12</definedName>
    <definedName name="__shared_1_0_1">20+6+6+60</definedName>
    <definedName name="__shared_1_0_10">365-104-12</definedName>
    <definedName name="__shared_1_0_11">15+6+6</definedName>
    <definedName name="__shared_1_0_12" localSheetId="2">#REF!-#REF!</definedName>
    <definedName name="__shared_1_0_12" localSheetId="0">#REF!-#REF!</definedName>
    <definedName name="__shared_1_0_12" localSheetId="1">#REF!-#REF!</definedName>
    <definedName name="__shared_1_0_12">#REF!-#REF!</definedName>
    <definedName name="__shared_1_0_2" localSheetId="2">#REF!-#REF!</definedName>
    <definedName name="__shared_1_0_2" localSheetId="0">#REF!-#REF!</definedName>
    <definedName name="__shared_1_0_2" localSheetId="1">#REF!-#REF!</definedName>
    <definedName name="__shared_1_0_2">#REF!-#REF!</definedName>
    <definedName name="__shared_1_0_3">365-104-12</definedName>
    <definedName name="__shared_1_0_4">20+6+6+40</definedName>
    <definedName name="__shared_1_0_5">#REF!-#REF!</definedName>
    <definedName name="__shared_1_0_6">365-104-12</definedName>
    <definedName name="__shared_1_0_7">20+6+6+20</definedName>
    <definedName name="__shared_1_0_8">#REF!-#REF!</definedName>
    <definedName name="__shared_1_0_9">#REF!-#REF!</definedName>
    <definedName name="__shared_10_0_12" localSheetId="2">#REF!+#REF!+#REF!+#REF!+#REF!+#REF!</definedName>
    <definedName name="__shared_10_0_12" localSheetId="0">#REF!+#REF!+#REF!+#REF!+#REF!+#REF!</definedName>
    <definedName name="__shared_10_0_12" localSheetId="1">#REF!+#REF!+#REF!+#REF!+#REF!+#REF!</definedName>
    <definedName name="__shared_10_0_12">#REF!+#REF!+#REF!+#REF!+#REF!+#REF!</definedName>
    <definedName name="__shared_10_0_18" localSheetId="2">#REF!+#REF!+#REF!</definedName>
    <definedName name="__shared_10_0_18" localSheetId="0">#REF!+#REF!+#REF!</definedName>
    <definedName name="__shared_10_0_18" localSheetId="1">#REF!+#REF!+#REF!</definedName>
    <definedName name="__shared_10_0_18">#REF!+#REF!+#REF!</definedName>
    <definedName name="__shared_10_0_19" localSheetId="2">#REF!+#REF!+#REF!</definedName>
    <definedName name="__shared_10_0_19" localSheetId="0">#REF!+#REF!+#REF!</definedName>
    <definedName name="__shared_10_0_19" localSheetId="1">#REF!+#REF!+#REF!</definedName>
    <definedName name="__shared_10_0_19">#REF!+#REF!+#REF!</definedName>
    <definedName name="__shared_10_0_2">#REF!</definedName>
    <definedName name="__shared_10_0_36">#REF!</definedName>
    <definedName name="__shared_10_0_37">#REF!</definedName>
    <definedName name="__shared_10_0_38">#REF!-#REF!</definedName>
    <definedName name="__shared_11_0_13">#REF!+#REF!+#REF!</definedName>
    <definedName name="__shared_11_0_28">#REF!</definedName>
    <definedName name="__shared_11_0_29">#REF!-#REF!</definedName>
    <definedName name="__shared_11_0_8" localSheetId="2">#REF!+#REF!+#REF!+#REF!+#REF!+#REF!</definedName>
    <definedName name="__shared_11_0_8" localSheetId="0">#REF!+#REF!+#REF!+#REF!+#REF!+#REF!</definedName>
    <definedName name="__shared_11_0_8" localSheetId="1">#REF!+#REF!+#REF!+#REF!+#REF!+#REF!</definedName>
    <definedName name="__shared_11_0_8">#REF!+#REF!+#REF!+#REF!+#REF!+#REF!</definedName>
    <definedName name="__shared_12_0_11" localSheetId="2">#REF!+#REF!+#REF!+#REF!+#REF!+#REF!</definedName>
    <definedName name="__shared_12_0_11" localSheetId="0">#REF!+#REF!+#REF!+#REF!+#REF!+#REF!</definedName>
    <definedName name="__shared_12_0_11" localSheetId="1">#REF!+#REF!+#REF!+#REF!+#REF!+#REF!</definedName>
    <definedName name="__shared_12_0_11">#REF!+#REF!+#REF!+#REF!+#REF!+#REF!</definedName>
    <definedName name="__shared_12_0_16">#REF!+#REF!+#REF!</definedName>
    <definedName name="__shared_12_0_38">#REF!</definedName>
    <definedName name="__shared_12_0_39">#REF!-#REF!</definedName>
    <definedName name="__shared_12_0_40">#REF!-#REF!</definedName>
    <definedName name="__shared_13_0_14">#REF!</definedName>
    <definedName name="__shared_13_0_15">#REF!-#REF!</definedName>
    <definedName name="__shared_13_0_16">#REF!-#REF!</definedName>
    <definedName name="__shared_2_0_11">#REF!/#REF!</definedName>
    <definedName name="__shared_2_0_12">365-104-11</definedName>
    <definedName name="__shared_2_0_13">20+12+6+12</definedName>
    <definedName name="__shared_2_0_14">#REF!-#REF!</definedName>
    <definedName name="__shared_2_0_2">#REF!/#REF!</definedName>
    <definedName name="__shared_2_0_20">#REF!/#REF!</definedName>
    <definedName name="__shared_2_0_26">#REF!+#REF!</definedName>
    <definedName name="__shared_2_0_27">#REF!+#REF!</definedName>
    <definedName name="__shared_2_0_30">#REF!+#REF!</definedName>
    <definedName name="__shared_2_0_31">#REF!+#REF!</definedName>
    <definedName name="__shared_2_0_32">#REF!+#REF!</definedName>
    <definedName name="__shared_2_0_33">#REF!-#REF!</definedName>
    <definedName name="__shared_2_0_4">#REF!+#REF!</definedName>
    <definedName name="__shared_2_0_5">#REF!*#REF!</definedName>
    <definedName name="__shared_2_0_6">#REF!*#REF!</definedName>
    <definedName name="__shared_3_0_11">#REF!/#REF!</definedName>
    <definedName name="__shared_3_0_12">365-104-11</definedName>
    <definedName name="__shared_3_0_13">20+12+6+12</definedName>
    <definedName name="__shared_3_0_14">#REF!-#REF!</definedName>
    <definedName name="__shared_3_0_2">#REF!/#REF!</definedName>
    <definedName name="__shared_3_0_20">#REF!/#REF!</definedName>
    <definedName name="__shared_3_0_27">#REF!+#REF!</definedName>
    <definedName name="__shared_3_0_28">#REF!+#REF!</definedName>
    <definedName name="__shared_3_0_29">#REF!+#REF!</definedName>
    <definedName name="__shared_3_0_33">#REF!+#REF!</definedName>
    <definedName name="__shared_3_0_34">#REF!+#REF!</definedName>
    <definedName name="__shared_3_0_35">#REF!+#REF!</definedName>
    <definedName name="__shared_3_0_36">#REF!</definedName>
    <definedName name="__shared_3_0_37">#REF!+#REF!</definedName>
    <definedName name="__shared_3_0_38">#REF!+#REF!</definedName>
    <definedName name="__shared_3_0_39">#REF!-#REF!</definedName>
    <definedName name="__shared_3_0_4">#REF!+#REF!</definedName>
    <definedName name="__shared_3_0_40">#REF!-#REF!</definedName>
    <definedName name="__shared_3_0_44">#REF!+#REF!</definedName>
    <definedName name="__shared_3_0_45">#REF!-#REF!</definedName>
    <definedName name="__shared_3_0_5">#REF!*#REF!</definedName>
    <definedName name="__shared_3_0_6">#REF!*#REF!</definedName>
    <definedName name="__shared_4_0_11">#REF!/#REF!</definedName>
    <definedName name="__shared_4_0_12">365-104-11</definedName>
    <definedName name="__shared_4_0_13">20+12+6+12</definedName>
    <definedName name="__shared_4_0_14">#REF!-#REF!</definedName>
    <definedName name="__shared_4_0_2">#REF!/#REF!</definedName>
    <definedName name="__shared_4_0_20">#REF!/#REF!</definedName>
    <definedName name="__shared_4_0_27">#REF!+#REF!</definedName>
    <definedName name="__shared_4_0_28">#REF!+#REF!</definedName>
    <definedName name="__shared_4_0_29">#REF!+#REF!</definedName>
    <definedName name="__shared_4_0_33">#REF!+#REF!</definedName>
    <definedName name="__shared_4_0_34">#REF!+#REF!</definedName>
    <definedName name="__shared_4_0_35">#REF!+#REF!</definedName>
    <definedName name="__shared_4_0_36">#REF!</definedName>
    <definedName name="__shared_4_0_37">#REF!+#REF!</definedName>
    <definedName name="__shared_4_0_38">#REF!+#REF!</definedName>
    <definedName name="__shared_4_0_39">#REF!-#REF!</definedName>
    <definedName name="__shared_4_0_4">#REF!+#REF!</definedName>
    <definedName name="__shared_4_0_40">#REF!-#REF!</definedName>
    <definedName name="__shared_4_0_5">#REF!*#REF!</definedName>
    <definedName name="__shared_4_0_6">#REF!*#REF!</definedName>
    <definedName name="__shared_5_0_1">#REF!/#REF!</definedName>
    <definedName name="__shared_5_0_10">#REF!/#REF!</definedName>
    <definedName name="__shared_5_0_11">365-104-11</definedName>
    <definedName name="__shared_5_0_12">20+12+6+12</definedName>
    <definedName name="__shared_5_0_13">#REF!-#REF!</definedName>
    <definedName name="__shared_5_0_18">#REF!/#REF!</definedName>
    <definedName name="__shared_5_0_24">#REF!+#REF!</definedName>
    <definedName name="__shared_5_0_25">#REF!+#REF!</definedName>
    <definedName name="__shared_5_0_28">#REF!+#REF!</definedName>
    <definedName name="__shared_5_0_29">#REF!+#REF!</definedName>
    <definedName name="__shared_5_0_3">#REF!+#REF!</definedName>
    <definedName name="__shared_5_0_30">#REF!+#REF!</definedName>
    <definedName name="__shared_5_0_31">#REF!-#REF!</definedName>
    <definedName name="__shared_5_0_4">#REF!*#REF!</definedName>
    <definedName name="__shared_5_0_5">#REF!*#REF!</definedName>
    <definedName name="__shared_7_0_15">#REF!+#REF!+#REF!</definedName>
    <definedName name="__shared_7_0_36" localSheetId="2">#REF!+#REF!+#REF!+#REF!+#REF!+#REF!+#REF!</definedName>
    <definedName name="__shared_7_0_36" localSheetId="0">#REF!+#REF!+#REF!+#REF!+#REF!+#REF!+#REF!</definedName>
    <definedName name="__shared_7_0_36" localSheetId="1">#REF!+#REF!+#REF!+#REF!+#REF!+#REF!+#REF!</definedName>
    <definedName name="__shared_7_0_36">#REF!+#REF!+#REF!+#REF!+#REF!+#REF!+#REF!</definedName>
    <definedName name="__shared_7_0_37">#REF!+#REF!</definedName>
    <definedName name="__shared_7_0_38">#REF!</definedName>
    <definedName name="__shared_7_0_39">#REF!-#REF!</definedName>
    <definedName name="__shared_7_0_7" localSheetId="2">#REF!+#REF!+#REF!+#REF!+#REF!+#REF!+#REF!</definedName>
    <definedName name="__shared_7_0_7" localSheetId="0">#REF!+#REF!+#REF!+#REF!+#REF!+#REF!+#REF!</definedName>
    <definedName name="__shared_7_0_7" localSheetId="1">#REF!+#REF!+#REF!+#REF!+#REF!+#REF!+#REF!</definedName>
    <definedName name="__shared_7_0_7">#REF!+#REF!+#REF!+#REF!+#REF!+#REF!+#REF!</definedName>
    <definedName name="__shared_8_0_13">#REF!+#REF!+#REF!+#REF!+#REF!+#REF!</definedName>
    <definedName name="__shared_8_0_16">#REF!*1</definedName>
    <definedName name="__shared_8_0_17">#REF!*0.2</definedName>
    <definedName name="__shared_8_0_18">#REF!*0.4</definedName>
    <definedName name="__shared_8_0_19">#REF!/#REF!</definedName>
    <definedName name="__shared_8_0_29">#REF!+#REF!+#REF!</definedName>
    <definedName name="__shared_8_0_35">#REF!*0.25</definedName>
    <definedName name="__shared_8_0_36">#REF!*0.5</definedName>
    <definedName name="__shared_8_0_4">#REF!</definedName>
    <definedName name="__shared_8_0_41">#REF!</definedName>
    <definedName name="__shared_8_0_46">#REF!</definedName>
    <definedName name="__shared_8_0_50" localSheetId="2">#REF!+#REF!+#REF!+#REF!+#REF!+#REF!+#REF!</definedName>
    <definedName name="__shared_8_0_50" localSheetId="0">#REF!+#REF!+#REF!+#REF!+#REF!+#REF!+#REF!</definedName>
    <definedName name="__shared_8_0_50" localSheetId="1">#REF!+#REF!+#REF!+#REF!+#REF!+#REF!+#REF!</definedName>
    <definedName name="__shared_8_0_50">#REF!+#REF!+#REF!+#REF!+#REF!+#REF!+#REF!</definedName>
    <definedName name="__shared_8_0_51">#REF!+#REF!</definedName>
    <definedName name="__shared_8_0_52">#REF!</definedName>
    <definedName name="__shared_8_0_53">#REF!-#REF!</definedName>
    <definedName name="__shared_9_0_12">#REF!+#REF!+#REF!+#REF!+#REF!+#REF!</definedName>
    <definedName name="__shared_9_0_15">#REF!*1</definedName>
    <definedName name="__shared_9_0_16">#REF!*0.2</definedName>
    <definedName name="__shared_9_0_17">#REF!*0.4</definedName>
    <definedName name="__shared_9_0_18">#REF!/#REF!</definedName>
    <definedName name="__shared_9_0_29">#REF!+#REF!+#REF!</definedName>
    <definedName name="__shared_9_0_3">#REF!</definedName>
    <definedName name="__shared_9_0_35">#REF!*0.25</definedName>
    <definedName name="__shared_9_0_36">#REF!*0.5</definedName>
    <definedName name="__shared_9_0_41">#REF!</definedName>
    <definedName name="__shared_9_0_46">#REF!</definedName>
    <definedName name="__shared_9_0_50">#REF!+#REF!+#REF!+#REF!+#REF!+#REF!+#REF!</definedName>
    <definedName name="__shared_9_0_51">#REF!+#REF!</definedName>
    <definedName name="__shared_9_0_52">#REF!</definedName>
    <definedName name="__shared_9_0_53">#REF!-#REF!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'Roll-up Exp'!$3:$3</definedName>
    <definedName name="_xlnm.Print_Titles" localSheetId="0">'Roll-up overall'!$3:$3</definedName>
    <definedName name="_xlnm.Print_Titles" localSheetId="1">'Roll-up Rev'!$3:$3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0" l="1"/>
  <c r="F3" i="10"/>
  <c r="E4" i="10"/>
  <c r="E6" i="10" s="1"/>
  <c r="F6" i="10" s="1"/>
  <c r="F4" i="10"/>
  <c r="E5" i="10"/>
  <c r="F5" i="10"/>
  <c r="D6" i="10"/>
  <c r="E7" i="10"/>
  <c r="E12" i="10" s="1"/>
  <c r="E13" i="10" s="1"/>
  <c r="F7" i="10"/>
  <c r="E8" i="10"/>
  <c r="F8" i="10"/>
  <c r="E9" i="10"/>
  <c r="F9" i="10" s="1"/>
  <c r="F12" i="10" s="1"/>
  <c r="F13" i="10" s="1"/>
  <c r="E10" i="10"/>
  <c r="F10" i="10"/>
  <c r="E11" i="10"/>
  <c r="F11" i="10"/>
  <c r="D12" i="10"/>
  <c r="D13" i="10" s="1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E23" i="10"/>
  <c r="F23" i="10"/>
  <c r="E24" i="10"/>
  <c r="F24" i="10"/>
  <c r="E26" i="10"/>
  <c r="F26" i="10"/>
  <c r="E27" i="10"/>
  <c r="F27" i="10"/>
  <c r="E28" i="10"/>
  <c r="F28" i="10"/>
  <c r="E31" i="10"/>
  <c r="F31" i="10"/>
  <c r="E32" i="10"/>
  <c r="F32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2" i="10"/>
  <c r="F42" i="10"/>
  <c r="E43" i="10"/>
  <c r="F43" i="10"/>
  <c r="E44" i="10"/>
  <c r="F44" i="10" s="1"/>
  <c r="E45" i="10"/>
  <c r="F45" i="10"/>
  <c r="D46" i="10"/>
  <c r="D47" i="10" s="1"/>
  <c r="E46" i="10"/>
  <c r="E47" i="10" l="1"/>
  <c r="F46" i="10"/>
  <c r="F47" i="10" s="1"/>
  <c r="G3" i="10" l="1"/>
  <c r="G8" i="10"/>
  <c r="G11" i="10"/>
  <c r="G4" i="10"/>
  <c r="G9" i="10"/>
  <c r="G7" i="10"/>
  <c r="G5" i="10"/>
  <c r="G10" i="10"/>
  <c r="G6" i="10" l="1"/>
  <c r="G12" i="10"/>
  <c r="G13" i="10" s="1"/>
  <c r="F34" i="5" l="1"/>
  <c r="F33" i="3"/>
  <c r="F33" i="4"/>
  <c r="E40" i="6"/>
  <c r="F40" i="6"/>
  <c r="G40" i="6"/>
  <c r="H40" i="6"/>
  <c r="F41" i="6"/>
  <c r="G41" i="6"/>
  <c r="H41" i="6"/>
  <c r="H18" i="7"/>
  <c r="G18" i="7"/>
  <c r="F18" i="7"/>
  <c r="H5" i="7"/>
  <c r="G5" i="7"/>
  <c r="F5" i="7"/>
  <c r="H45" i="6"/>
  <c r="G45" i="6"/>
  <c r="F45" i="6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18" i="4"/>
  <c r="C9" i="4"/>
  <c r="C10" i="4"/>
  <c r="C11" i="4"/>
  <c r="C12" i="4"/>
  <c r="C13" i="4"/>
  <c r="C8" i="4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18" i="3"/>
  <c r="C13" i="3"/>
  <c r="C12" i="3"/>
  <c r="C11" i="3"/>
  <c r="C10" i="3"/>
  <c r="C9" i="3"/>
  <c r="C8" i="3"/>
  <c r="H34" i="5"/>
  <c r="D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4" i="5"/>
  <c r="C13" i="5"/>
  <c r="C12" i="5"/>
  <c r="C11" i="5"/>
  <c r="C10" i="5"/>
  <c r="C8" i="5"/>
  <c r="C9" i="5"/>
  <c r="H15" i="5"/>
  <c r="H36" i="5" s="1"/>
  <c r="G15" i="5"/>
  <c r="G34" i="5"/>
  <c r="G36" i="5" s="1"/>
  <c r="H33" i="3"/>
  <c r="G33" i="3"/>
  <c r="H14" i="3"/>
  <c r="H35" i="3" s="1"/>
  <c r="G14" i="3"/>
  <c r="G35" i="3" s="1"/>
  <c r="C34" i="5" l="1"/>
  <c r="H33" i="4"/>
  <c r="H14" i="4"/>
  <c r="H35" i="4" s="1"/>
  <c r="E20" i="6" l="1"/>
  <c r="E19" i="7"/>
  <c r="E17" i="7"/>
  <c r="E16" i="7"/>
  <c r="E15" i="7"/>
  <c r="E14" i="7"/>
  <c r="E13" i="7"/>
  <c r="E12" i="7"/>
  <c r="E11" i="7"/>
  <c r="E10" i="7"/>
  <c r="E9" i="7"/>
  <c r="E8" i="7"/>
  <c r="E7" i="7"/>
  <c r="E6" i="7"/>
  <c r="E20" i="7" s="1"/>
  <c r="E4" i="7"/>
  <c r="E55" i="6"/>
  <c r="E56" i="6" s="1"/>
  <c r="E53" i="6"/>
  <c r="E52" i="6"/>
  <c r="E51" i="6"/>
  <c r="E49" i="6"/>
  <c r="E48" i="6"/>
  <c r="E47" i="6"/>
  <c r="E44" i="6"/>
  <c r="E43" i="6"/>
  <c r="E39" i="6"/>
  <c r="E38" i="6"/>
  <c r="E26" i="6"/>
  <c r="E27" i="6" s="1"/>
  <c r="E24" i="6"/>
  <c r="E25" i="6" s="1"/>
  <c r="E22" i="6"/>
  <c r="E23" i="6" s="1"/>
  <c r="E21" i="6"/>
  <c r="E18" i="6"/>
  <c r="E17" i="6"/>
  <c r="E15" i="6"/>
  <c r="E16" i="6" s="1"/>
  <c r="E13" i="6"/>
  <c r="E12" i="6"/>
  <c r="E11" i="6"/>
  <c r="E9" i="6"/>
  <c r="E10" i="6" s="1"/>
  <c r="E7" i="6"/>
  <c r="E6" i="6"/>
  <c r="E8" i="6" s="1"/>
  <c r="E4" i="6"/>
  <c r="E5" i="6" s="1"/>
  <c r="D8" i="9"/>
  <c r="D9" i="9"/>
  <c r="D10" i="9"/>
  <c r="D11" i="9"/>
  <c r="D12" i="9"/>
  <c r="D13" i="9"/>
  <c r="C15" i="9"/>
  <c r="C37" i="9" s="1"/>
  <c r="D15" i="9"/>
  <c r="D37" i="9" s="1"/>
  <c r="E15" i="9"/>
  <c r="F15" i="9"/>
  <c r="G15" i="9"/>
  <c r="H15" i="9"/>
  <c r="D19" i="9"/>
  <c r="D20" i="9"/>
  <c r="D35" i="9" s="1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C35" i="9"/>
  <c r="E35" i="9"/>
  <c r="E37" i="9" s="1"/>
  <c r="F35" i="9"/>
  <c r="F37" i="9" s="1"/>
  <c r="G35" i="9"/>
  <c r="G37" i="9" s="1"/>
  <c r="H35" i="9" a="1"/>
  <c r="H35" i="9" s="1"/>
  <c r="H37" i="9" s="1"/>
  <c r="E14" i="6" l="1"/>
  <c r="E42" i="6"/>
  <c r="E54" i="6"/>
  <c r="E46" i="6"/>
  <c r="E50" i="6"/>
  <c r="E19" i="6"/>
  <c r="E57" i="6"/>
  <c r="H55" i="6"/>
  <c r="H56" i="6" s="1"/>
  <c r="G55" i="6"/>
  <c r="G56" i="6" s="1"/>
  <c r="F55" i="6"/>
  <c r="F56" i="6" s="1"/>
  <c r="H17" i="7"/>
  <c r="G17" i="7"/>
  <c r="F17" i="7"/>
  <c r="H15" i="7"/>
  <c r="H16" i="7" s="1"/>
  <c r="G15" i="7"/>
  <c r="G16" i="7" s="1"/>
  <c r="F15" i="7"/>
  <c r="F16" i="7" s="1"/>
  <c r="H13" i="7"/>
  <c r="H14" i="7" s="1"/>
  <c r="G13" i="7"/>
  <c r="G14" i="7" s="1"/>
  <c r="F13" i="7"/>
  <c r="F14" i="7" s="1"/>
  <c r="H11" i="7"/>
  <c r="G11" i="7"/>
  <c r="F11" i="7"/>
  <c r="H10" i="7"/>
  <c r="G10" i="7"/>
  <c r="F10" i="7"/>
  <c r="H8" i="7"/>
  <c r="G8" i="7"/>
  <c r="F8" i="7"/>
  <c r="H7" i="7"/>
  <c r="G7" i="7"/>
  <c r="F7" i="7"/>
  <c r="F9" i="7" s="1"/>
  <c r="H4" i="7"/>
  <c r="H6" i="7" s="1"/>
  <c r="G4" i="7"/>
  <c r="G6" i="7" s="1"/>
  <c r="F4" i="7"/>
  <c r="F6" i="7" s="1"/>
  <c r="H20" i="7" l="1"/>
  <c r="F12" i="7"/>
  <c r="G19" i="7"/>
  <c r="G20" i="7" s="1"/>
  <c r="F19" i="7"/>
  <c r="H19" i="7"/>
  <c r="G12" i="7"/>
  <c r="H12" i="7"/>
  <c r="H9" i="7"/>
  <c r="G9" i="7"/>
  <c r="F20" i="7" l="1"/>
  <c r="D4" i="8" s="1"/>
  <c r="F4" i="8"/>
  <c r="E4" i="8"/>
  <c r="H53" i="6" l="1"/>
  <c r="G53" i="6"/>
  <c r="F53" i="6"/>
  <c r="H52" i="6"/>
  <c r="G52" i="6"/>
  <c r="F52" i="6"/>
  <c r="H51" i="6"/>
  <c r="G51" i="6"/>
  <c r="F51" i="6"/>
  <c r="H49" i="6"/>
  <c r="G49" i="6"/>
  <c r="F49" i="6"/>
  <c r="H48" i="6"/>
  <c r="G48" i="6"/>
  <c r="F48" i="6"/>
  <c r="H47" i="6"/>
  <c r="G47" i="6"/>
  <c r="F47" i="6"/>
  <c r="H44" i="6"/>
  <c r="G44" i="6"/>
  <c r="F44" i="6"/>
  <c r="H43" i="6"/>
  <c r="H46" i="6" s="1"/>
  <c r="G43" i="6"/>
  <c r="G46" i="6" s="1"/>
  <c r="F43" i="6"/>
  <c r="F46" i="6" s="1"/>
  <c r="H39" i="6"/>
  <c r="G39" i="6"/>
  <c r="F39" i="6"/>
  <c r="H38" i="6"/>
  <c r="G38" i="6"/>
  <c r="G42" i="6" s="1"/>
  <c r="F38" i="6"/>
  <c r="F42" i="6" s="1"/>
  <c r="H26" i="6"/>
  <c r="H27" i="6" s="1"/>
  <c r="G26" i="6"/>
  <c r="G27" i="6" s="1"/>
  <c r="F26" i="6"/>
  <c r="H24" i="6"/>
  <c r="H25" i="6" s="1"/>
  <c r="G24" i="6"/>
  <c r="G25" i="6" s="1"/>
  <c r="F24" i="6"/>
  <c r="F25" i="6" s="1"/>
  <c r="H22" i="6"/>
  <c r="H23" i="6" s="1"/>
  <c r="G22" i="6"/>
  <c r="G23" i="6" s="1"/>
  <c r="F22" i="6"/>
  <c r="F23" i="6" s="1"/>
  <c r="H20" i="6"/>
  <c r="H21" i="6" s="1"/>
  <c r="G20" i="6"/>
  <c r="G21" i="6" s="1"/>
  <c r="F20" i="6"/>
  <c r="F21" i="6" s="1"/>
  <c r="H18" i="6"/>
  <c r="G18" i="6"/>
  <c r="F18" i="6"/>
  <c r="H17" i="6"/>
  <c r="G17" i="6"/>
  <c r="F17" i="6"/>
  <c r="H15" i="6"/>
  <c r="H16" i="6" s="1"/>
  <c r="G15" i="6"/>
  <c r="G16" i="6" s="1"/>
  <c r="F15" i="6"/>
  <c r="F16" i="6" s="1"/>
  <c r="H13" i="6"/>
  <c r="G13" i="6"/>
  <c r="F13" i="6"/>
  <c r="H12" i="6"/>
  <c r="G12" i="6"/>
  <c r="F12" i="6"/>
  <c r="H11" i="6"/>
  <c r="G11" i="6"/>
  <c r="F11" i="6"/>
  <c r="H9" i="6"/>
  <c r="H10" i="6" s="1"/>
  <c r="G9" i="6"/>
  <c r="G10" i="6" s="1"/>
  <c r="F9" i="6"/>
  <c r="F10" i="6" s="1"/>
  <c r="H7" i="6"/>
  <c r="G7" i="6"/>
  <c r="F7" i="6"/>
  <c r="H4" i="6"/>
  <c r="H5" i="6" s="1"/>
  <c r="G4" i="6"/>
  <c r="G5" i="6" s="1"/>
  <c r="F4" i="6"/>
  <c r="F5" i="6" s="1"/>
  <c r="H6" i="6"/>
  <c r="G6" i="6"/>
  <c r="F6" i="6"/>
  <c r="F27" i="6"/>
  <c r="H42" i="6" l="1"/>
  <c r="F8" i="6"/>
  <c r="F54" i="6"/>
  <c r="H54" i="6"/>
  <c r="G50" i="6"/>
  <c r="G54" i="6"/>
  <c r="H50" i="6"/>
  <c r="F50" i="6"/>
  <c r="H19" i="6"/>
  <c r="G19" i="6"/>
  <c r="F19" i="6"/>
  <c r="G14" i="6"/>
  <c r="H14" i="6"/>
  <c r="F14" i="6"/>
  <c r="G8" i="6"/>
  <c r="H8" i="6"/>
  <c r="D15" i="5"/>
  <c r="H57" i="6" l="1"/>
  <c r="F5" i="8" s="1"/>
  <c r="F6" i="8" s="1"/>
  <c r="G57" i="6"/>
  <c r="E5" i="8" s="1"/>
  <c r="E6" i="8" s="1"/>
  <c r="F57" i="6"/>
  <c r="D5" i="8" s="1"/>
  <c r="D6" i="8" s="1"/>
  <c r="G33" i="4" l="1"/>
  <c r="E34" i="5" l="1"/>
  <c r="F15" i="5"/>
  <c r="E15" i="5"/>
  <c r="E33" i="4"/>
  <c r="D33" i="4"/>
  <c r="G14" i="4"/>
  <c r="F14" i="4"/>
  <c r="F35" i="4" s="1"/>
  <c r="E14" i="4"/>
  <c r="E35" i="4" s="1"/>
  <c r="D14" i="4"/>
  <c r="E36" i="5" l="1"/>
  <c r="D35" i="4"/>
  <c r="F36" i="5"/>
  <c r="C15" i="5"/>
  <c r="C36" i="5" s="1"/>
  <c r="C14" i="4"/>
  <c r="C33" i="4"/>
  <c r="C35" i="4" s="1"/>
  <c r="G35" i="4"/>
  <c r="D36" i="5"/>
  <c r="E33" i="3" l="1"/>
  <c r="D33" i="3"/>
  <c r="F14" i="3"/>
  <c r="E14" i="3"/>
  <c r="E35" i="3" s="1"/>
  <c r="D14" i="3"/>
  <c r="C14" i="3" l="1"/>
  <c r="F35" i="3"/>
  <c r="D35" i="3"/>
  <c r="C33" i="3"/>
  <c r="C35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<sst xmlns="http://schemas.openxmlformats.org/spreadsheetml/2006/main" count="357" uniqueCount="174">
  <si>
    <t>Net Income</t>
  </si>
  <si>
    <t>Total Expenses</t>
  </si>
  <si>
    <t>Sponsorship</t>
  </si>
  <si>
    <t>Salaries &amp; Benefits / Core Consultants</t>
  </si>
  <si>
    <t>Communications</t>
  </si>
  <si>
    <t>Contracted Services</t>
  </si>
  <si>
    <t>Travel Expense</t>
  </si>
  <si>
    <t>Insurance</t>
  </si>
  <si>
    <t>Rent</t>
  </si>
  <si>
    <t>Legal</t>
  </si>
  <si>
    <t>Dues &amp; Subscrptions</t>
  </si>
  <si>
    <t>Telecommunications</t>
  </si>
  <si>
    <t>Office Expenses</t>
  </si>
  <si>
    <t>Registrations</t>
  </si>
  <si>
    <t xml:space="preserve">Bank, Interest </t>
  </si>
  <si>
    <t>Room Rental/F&amp;B/AV</t>
  </si>
  <si>
    <t xml:space="preserve">Accounting &amp; Audit </t>
  </si>
  <si>
    <t xml:space="preserve">Expenses </t>
  </si>
  <si>
    <t xml:space="preserve">Total Revenue </t>
  </si>
  <si>
    <t>Project Contributions</t>
  </si>
  <si>
    <t>Interest</t>
  </si>
  <si>
    <t>Crops Convention Rev/ Registrations</t>
  </si>
  <si>
    <t>Membership Fees</t>
  </si>
  <si>
    <t>Government Contribution Agreements</t>
  </si>
  <si>
    <t>Revenue</t>
  </si>
  <si>
    <t>CRSC Core</t>
  </si>
  <si>
    <t>CAP AMP</t>
  </si>
  <si>
    <t xml:space="preserve">Convention </t>
  </si>
  <si>
    <t>Categories</t>
  </si>
  <si>
    <t>Canada Grains Council</t>
  </si>
  <si>
    <t>New sustaining member</t>
  </si>
  <si>
    <t>Draft 2026/2027</t>
  </si>
  <si>
    <t>Draft 2027/2028</t>
  </si>
  <si>
    <t>CONSOLIDATED TOTAL EXPENSES</t>
  </si>
  <si>
    <t>Coalition for a Better Future</t>
  </si>
  <si>
    <t xml:space="preserve">RVQ </t>
  </si>
  <si>
    <t xml:space="preserve">Chamber of Marine Commerce </t>
  </si>
  <si>
    <t xml:space="preserve">Canadian Roundtable for Sustainable Crops </t>
  </si>
  <si>
    <t xml:space="preserve">Canadian Grains Council </t>
  </si>
  <si>
    <t xml:space="preserve">Soil Conservation Council of Canada </t>
  </si>
  <si>
    <t xml:space="preserve">Chamber of Commerce - Food Supply Council </t>
  </si>
  <si>
    <t>Western Wheat Growers</t>
  </si>
  <si>
    <t>CFA</t>
  </si>
  <si>
    <t>Grain Growers</t>
  </si>
  <si>
    <t>Notes</t>
  </si>
  <si>
    <t>Year 1</t>
  </si>
  <si>
    <t>Year 2</t>
  </si>
  <si>
    <t>Year 3</t>
  </si>
  <si>
    <t>Total Budget</t>
  </si>
  <si>
    <t>CGC Core</t>
  </si>
  <si>
    <t xml:space="preserve">CGC Core </t>
  </si>
  <si>
    <t>Cost Categories</t>
  </si>
  <si>
    <t>Accounting</t>
  </si>
  <si>
    <t>Accounting Total</t>
  </si>
  <si>
    <t>Room Rental/ F&amp;B/AV</t>
  </si>
  <si>
    <t>Room Rental/ F&amp;B/AV TOTAL</t>
  </si>
  <si>
    <t>Bank fees</t>
  </si>
  <si>
    <t>AMP</t>
  </si>
  <si>
    <t>Dues &amp; Subscriptions</t>
  </si>
  <si>
    <t>Salaries/ Core Consultants</t>
  </si>
  <si>
    <t>Bank Fees TOTAL</t>
  </si>
  <si>
    <t>Office Expenses TOTAL</t>
  </si>
  <si>
    <t>Telecommunications TOTAL</t>
  </si>
  <si>
    <t>Projects</t>
  </si>
  <si>
    <t>Dues &amp; Subscriptions TOTAL</t>
  </si>
  <si>
    <t>Legal TOTAL</t>
  </si>
  <si>
    <t>Rent TOTAL</t>
  </si>
  <si>
    <t>Insurance TOTAL</t>
  </si>
  <si>
    <t>Travel Expense TOTAL</t>
  </si>
  <si>
    <t>Contracted Services TOTAL</t>
  </si>
  <si>
    <t>Communications TOTAL</t>
  </si>
  <si>
    <t>Salaries/ Core Consultants TOTAL</t>
  </si>
  <si>
    <t>Registrations TOTAL</t>
  </si>
  <si>
    <t>CRSC Agri-Assurance</t>
  </si>
  <si>
    <t>Membership Fees TOTAL</t>
  </si>
  <si>
    <t>Sponsorship TOTAL</t>
  </si>
  <si>
    <t>Interest TOTAL</t>
  </si>
  <si>
    <t xml:space="preserve">Interest </t>
  </si>
  <si>
    <t>CGC Convention</t>
  </si>
  <si>
    <t>Agri-Assurance</t>
  </si>
  <si>
    <t>Roll-up Budget, Rev 2025-2028</t>
  </si>
  <si>
    <t>CONSOLIDATED TOTAL REVENUE</t>
  </si>
  <si>
    <t>Project Contributions TOTAL</t>
  </si>
  <si>
    <t>Government Contributions Total</t>
  </si>
  <si>
    <t>Government Contributions</t>
  </si>
  <si>
    <t>Revenue Total</t>
  </si>
  <si>
    <t>Expense Total</t>
  </si>
  <si>
    <t>Surplus/Deficit</t>
  </si>
  <si>
    <t>Convention</t>
  </si>
  <si>
    <t>Budget Snapshot 2025-2028</t>
  </si>
  <si>
    <t>$3k increase in year 3 to cover increased expense increases</t>
  </si>
  <si>
    <t>$5k increase in year 3 to cover increased costs for F&amp;B</t>
  </si>
  <si>
    <t>CRSC charges registration fees to cover AGM cost. Expense will be commensurate with revenue earned for this event</t>
  </si>
  <si>
    <t>$2k increase in year 3 to cover increase costs in registration fees</t>
  </si>
  <si>
    <t>Bank Fees</t>
  </si>
  <si>
    <t xml:space="preserve">Increased annually to account for rising travel costs. </t>
  </si>
  <si>
    <t>Reserve Fund (repurposed)</t>
  </si>
  <si>
    <t>Reserve Fund Contribution (repurposed)</t>
  </si>
  <si>
    <t xml:space="preserve">CGC Core Budget </t>
  </si>
  <si>
    <t>Approved 2024/2025 Budget</t>
  </si>
  <si>
    <t>Approved 2023/2024</t>
  </si>
  <si>
    <t xml:space="preserve">Approved 2024-2025 </t>
  </si>
  <si>
    <t xml:space="preserve">2024/2025 </t>
  </si>
  <si>
    <t>Roll-up Budget, Expenses, 2025-2028</t>
  </si>
  <si>
    <t>Draft  for approval 2025 2026</t>
  </si>
  <si>
    <t>Year 1 &amp; 2 are actual expected rent amounts. Year 3 is an estimate with a 2% increase.</t>
  </si>
  <si>
    <t xml:space="preserve">Accounts for Directors insurance, commerical liability insurance and cyber insuranace. CGC is in the process of getting a quote for cyber insurance. </t>
  </si>
  <si>
    <t>Increase to $20k annually. Very little flexibility for core contracted work.</t>
  </si>
  <si>
    <t>Increase in final year as CGC builds communications capacity. Also accounts for increase in service costs.</t>
  </si>
  <si>
    <t>Flow through to Canola Council. No impact on budget</t>
  </si>
  <si>
    <t>Current AMP ends in year 1. Year 2 &amp; 3 are estimates based on current funding levels.</t>
  </si>
  <si>
    <t>2024/2025</t>
  </si>
  <si>
    <t>Lost a member since 2024/2025 budget was approved. Increase in Year 3 includes a 5% proportional increase to all members, plus an addition to the sustaining member structure.</t>
  </si>
  <si>
    <t>Travel anticipated to be higher in the second year of the program</t>
  </si>
  <si>
    <t>Year 1 accounts for Crops Convention being in Toronto. Cost to host is higher than other cities.</t>
  </si>
  <si>
    <t>Crops Convention &amp; Reg TOTAL</t>
  </si>
  <si>
    <t>Increase in core &amp; AMP total is roughly 3.6% from year 1 to year 3</t>
  </si>
  <si>
    <t>Total</t>
  </si>
  <si>
    <t>Regular Member Subtotal</t>
  </si>
  <si>
    <t>Sask Flax</t>
  </si>
  <si>
    <t>Corteva</t>
  </si>
  <si>
    <t>WGRF</t>
  </si>
  <si>
    <t>ADAMA</t>
  </si>
  <si>
    <t>Paid by WGEA</t>
  </si>
  <si>
    <t>Viterra</t>
  </si>
  <si>
    <t>Syngenta</t>
  </si>
  <si>
    <t>SWDC</t>
  </si>
  <si>
    <t>Sollio Ag</t>
  </si>
  <si>
    <t>SGS Canada Inc</t>
  </si>
  <si>
    <t>Seeds Canada</t>
  </si>
  <si>
    <t>Sask Barley</t>
  </si>
  <si>
    <t>SARM</t>
  </si>
  <si>
    <t>Richardson International Ltd</t>
  </si>
  <si>
    <t>PQG</t>
  </si>
  <si>
    <t>Port of Vancouver</t>
  </si>
  <si>
    <t>Paterson Grain</t>
  </si>
  <si>
    <t>Parrish &amp; Heimbecker</t>
  </si>
  <si>
    <t>OABA</t>
  </si>
  <si>
    <t>KAP</t>
  </si>
  <si>
    <t>Inland terminal Association of Canada</t>
  </si>
  <si>
    <t>G3</t>
  </si>
  <si>
    <t>Fertilizer Canada</t>
  </si>
  <si>
    <t>CIBUS</t>
  </si>
  <si>
    <t>Cargill Limited</t>
  </si>
  <si>
    <t>Canadian Seed Growers' Association</t>
  </si>
  <si>
    <t>Canadian National Millers Associaiton</t>
  </si>
  <si>
    <t>Canadian Canola Growers Association</t>
  </si>
  <si>
    <t>Bayer CropScience Inc.</t>
  </si>
  <si>
    <t>BASF</t>
  </si>
  <si>
    <t>APAS</t>
  </si>
  <si>
    <t>Alberta Grains</t>
  </si>
  <si>
    <t>Regular Member</t>
  </si>
  <si>
    <t>Sustaining Member Subtotal</t>
  </si>
  <si>
    <t>Commodity Subtotal</t>
  </si>
  <si>
    <t>Commodity</t>
  </si>
  <si>
    <t>Corn (Grain Farmers of Ontario)</t>
  </si>
  <si>
    <t>Soy Canada</t>
  </si>
  <si>
    <t>Pulse Canada</t>
  </si>
  <si>
    <t>Cereals Canada</t>
  </si>
  <si>
    <t>Canola Council</t>
  </si>
  <si>
    <t>Segement Subtotal</t>
  </si>
  <si>
    <t>Segment</t>
  </si>
  <si>
    <t>WGEA</t>
  </si>
  <si>
    <t>Grain Growers of Canada</t>
  </si>
  <si>
    <t>CropLife Canada</t>
  </si>
  <si>
    <t>Percentage</t>
  </si>
  <si>
    <t>Difference</t>
  </si>
  <si>
    <t>Proposed</t>
  </si>
  <si>
    <t>Current</t>
  </si>
  <si>
    <t>Sub-member type</t>
  </si>
  <si>
    <t>Sustaining Member</t>
  </si>
  <si>
    <t>Draft Membership Dues 2027/2028</t>
  </si>
  <si>
    <t>Accounts for IGTC &amp; IAFN membership dues. $15k is for IGTC dues and $2.5k is for IAFN dues.</t>
  </si>
  <si>
    <t>Based off CRSC's draft application. Funding is not yet secured.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</si>
</sst>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* #,##0_-;\-* #,##0_-;_-* &quot;-&quot;??_-;_-@_-"/>
    <numFmt numFmtId="168" formatCode="&quot;$&quot;#,##0"/>
    <numFmt numFmtId="169" formatCode="#,##0.00_-\ [$$-45C]"/>
  </numFmts>
  <fonts count="2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theme="0"/>
      <name val="Calibri"/>
      <family val="2"/>
    </font>
    <font>
      <b/>
      <sz val="2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8161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1"/>
        <bgColor theme="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9" fillId="0" borderId="0"/>
    <xf numFmtId="0" fontId="19" fillId="0" borderId="0"/>
  </cellStyleXfs>
  <cellXfs count="195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wrapText="1"/>
    </xf>
    <xf numFmtId="166" fontId="0" fillId="2" borderId="1" xfId="0" applyNumberFormat="1" applyFill="1" applyBorder="1" applyAlignment="1">
      <alignment wrapText="1"/>
    </xf>
    <xf numFmtId="166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6" fontId="0" fillId="2" borderId="0" xfId="0" applyNumberFormat="1" applyFill="1"/>
    <xf numFmtId="0" fontId="0" fillId="2" borderId="1" xfId="0" applyFill="1" applyBorder="1" applyAlignment="1">
      <alignment wrapText="1"/>
    </xf>
    <xf numFmtId="0" fontId="4" fillId="0" borderId="0" xfId="0" applyFont="1"/>
    <xf numFmtId="0" fontId="2" fillId="2" borderId="0" xfId="0" applyFont="1" applyFill="1"/>
    <xf numFmtId="166" fontId="0" fillId="2" borderId="0" xfId="0" applyNumberFormat="1" applyFill="1" applyAlignment="1">
      <alignment wrapText="1"/>
    </xf>
    <xf numFmtId="0" fontId="7" fillId="0" borderId="0" xfId="1" applyProtection="1">
      <protection locked="0"/>
    </xf>
    <xf numFmtId="167" fontId="0" fillId="0" borderId="0" xfId="2" applyNumberFormat="1" applyFont="1" applyProtection="1">
      <protection locked="0"/>
    </xf>
    <xf numFmtId="0" fontId="8" fillId="0" borderId="0" xfId="1" applyFont="1" applyAlignment="1" applyProtection="1">
      <alignment horizontal="left"/>
      <protection locked="0"/>
    </xf>
    <xf numFmtId="0" fontId="7" fillId="0" borderId="6" xfId="1" applyBorder="1" applyProtection="1">
      <protection hidden="1"/>
    </xf>
    <xf numFmtId="0" fontId="1" fillId="0" borderId="9" xfId="1" applyFont="1" applyBorder="1" applyAlignment="1" applyProtection="1">
      <alignment vertical="center"/>
      <protection hidden="1"/>
    </xf>
    <xf numFmtId="0" fontId="8" fillId="0" borderId="10" xfId="1" applyFont="1" applyBorder="1" applyAlignment="1" applyProtection="1">
      <alignment horizontal="left" vertical="center"/>
      <protection hidden="1"/>
    </xf>
    <xf numFmtId="0" fontId="7" fillId="0" borderId="6" xfId="1" applyBorder="1" applyAlignment="1" applyProtection="1">
      <alignment wrapText="1"/>
      <protection hidden="1"/>
    </xf>
    <xf numFmtId="49" fontId="11" fillId="0" borderId="4" xfId="2" applyNumberFormat="1" applyFont="1" applyBorder="1" applyAlignment="1" applyProtection="1">
      <alignment wrapText="1"/>
      <protection hidden="1"/>
    </xf>
    <xf numFmtId="0" fontId="1" fillId="0" borderId="9" xfId="1" applyFont="1" applyBorder="1" applyAlignment="1" applyProtection="1">
      <alignment horizontal="center" vertical="center"/>
      <protection hidden="1"/>
    </xf>
    <xf numFmtId="49" fontId="0" fillId="0" borderId="4" xfId="2" applyNumberFormat="1" applyFont="1" applyBorder="1" applyAlignment="1" applyProtection="1">
      <alignment wrapText="1"/>
      <protection locked="0"/>
    </xf>
    <xf numFmtId="0" fontId="3" fillId="0" borderId="0" xfId="1" applyFont="1" applyAlignment="1" applyProtection="1">
      <alignment horizontal="center"/>
      <protection locked="0"/>
    </xf>
    <xf numFmtId="0" fontId="13" fillId="0" borderId="0" xfId="1" applyFont="1" applyProtection="1">
      <protection locked="0"/>
    </xf>
    <xf numFmtId="167" fontId="14" fillId="0" borderId="20" xfId="2" applyNumberFormat="1" applyFont="1" applyFill="1" applyBorder="1" applyAlignment="1" applyProtection="1">
      <alignment horizontal="centerContinuous" vertical="center"/>
      <protection locked="0"/>
    </xf>
    <xf numFmtId="167" fontId="14" fillId="0" borderId="0" xfId="2" applyNumberFormat="1" applyFont="1" applyFill="1" applyAlignment="1" applyProtection="1">
      <alignment horizontal="centerContinuous"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Protection="1">
      <protection locked="0"/>
    </xf>
    <xf numFmtId="167" fontId="13" fillId="0" borderId="0" xfId="2" applyNumberFormat="1" applyFont="1" applyProtection="1">
      <protection locked="0"/>
    </xf>
    <xf numFmtId="0" fontId="10" fillId="2" borderId="10" xfId="1" applyFont="1" applyFill="1" applyBorder="1" applyAlignment="1" applyProtection="1">
      <alignment horizontal="left" vertical="center"/>
      <protection hidden="1"/>
    </xf>
    <xf numFmtId="0" fontId="7" fillId="2" borderId="6" xfId="1" applyFill="1" applyBorder="1" applyProtection="1">
      <protection hidden="1"/>
    </xf>
    <xf numFmtId="0" fontId="10" fillId="2" borderId="13" xfId="1" applyFont="1" applyFill="1" applyBorder="1" applyAlignment="1" applyProtection="1">
      <alignment horizontal="left" vertical="center"/>
      <protection hidden="1"/>
    </xf>
    <xf numFmtId="0" fontId="8" fillId="0" borderId="10" xfId="1" applyFont="1" applyBorder="1" applyAlignment="1" applyProtection="1">
      <alignment horizontal="left" vertical="center" wrapText="1"/>
      <protection hidden="1"/>
    </xf>
    <xf numFmtId="0" fontId="7" fillId="0" borderId="7" xfId="1" applyBorder="1" applyProtection="1">
      <protection hidden="1"/>
    </xf>
    <xf numFmtId="49" fontId="0" fillId="0" borderId="22" xfId="2" applyNumberFormat="1" applyFont="1" applyBorder="1" applyAlignment="1" applyProtection="1">
      <alignment wrapText="1"/>
      <protection hidden="1"/>
    </xf>
    <xf numFmtId="0" fontId="7" fillId="0" borderId="24" xfId="1" applyBorder="1" applyProtection="1">
      <protection hidden="1"/>
    </xf>
    <xf numFmtId="49" fontId="0" fillId="0" borderId="26" xfId="2" applyNumberFormat="1" applyFont="1" applyBorder="1" applyAlignment="1" applyProtection="1">
      <alignment wrapText="1"/>
      <protection locked="0"/>
    </xf>
    <xf numFmtId="0" fontId="7" fillId="0" borderId="11" xfId="1" applyBorder="1" applyProtection="1">
      <protection hidden="1"/>
    </xf>
    <xf numFmtId="49" fontId="0" fillId="0" borderId="31" xfId="2" applyNumberFormat="1" applyFont="1" applyBorder="1" applyAlignment="1" applyProtection="1">
      <alignment wrapText="1"/>
      <protection hidden="1"/>
    </xf>
    <xf numFmtId="0" fontId="15" fillId="3" borderId="27" xfId="1" applyFont="1" applyFill="1" applyBorder="1" applyAlignment="1" applyProtection="1">
      <alignment vertical="center"/>
      <protection hidden="1"/>
    </xf>
    <xf numFmtId="49" fontId="0" fillId="3" borderId="29" xfId="2" applyNumberFormat="1" applyFont="1" applyFill="1" applyBorder="1" applyProtection="1">
      <protection hidden="1"/>
    </xf>
    <xf numFmtId="0" fontId="1" fillId="3" borderId="27" xfId="1" applyFont="1" applyFill="1" applyBorder="1" applyAlignment="1" applyProtection="1">
      <alignment vertical="center"/>
      <protection hidden="1"/>
    </xf>
    <xf numFmtId="49" fontId="0" fillId="0" borderId="26" xfId="2" applyNumberFormat="1" applyFont="1" applyBorder="1" applyAlignment="1" applyProtection="1">
      <alignment wrapText="1"/>
      <protection hidden="1"/>
    </xf>
    <xf numFmtId="5" fontId="1" fillId="3" borderId="1" xfId="2" applyNumberFormat="1" applyFont="1" applyFill="1" applyBorder="1" applyProtection="1">
      <protection hidden="1"/>
    </xf>
    <xf numFmtId="0" fontId="1" fillId="3" borderId="28" xfId="1" applyFont="1" applyFill="1" applyBorder="1" applyAlignment="1" applyProtection="1">
      <alignment horizontal="right"/>
      <protection hidden="1"/>
    </xf>
    <xf numFmtId="0" fontId="5" fillId="3" borderId="1" xfId="1" applyFont="1" applyFill="1" applyBorder="1" applyProtection="1">
      <protection hidden="1"/>
    </xf>
    <xf numFmtId="0" fontId="1" fillId="3" borderId="1" xfId="1" applyFont="1" applyFill="1" applyBorder="1" applyProtection="1">
      <protection hidden="1"/>
    </xf>
    <xf numFmtId="0" fontId="3" fillId="3" borderId="1" xfId="1" applyFont="1" applyFill="1" applyBorder="1" applyProtection="1">
      <protection hidden="1"/>
    </xf>
    <xf numFmtId="0" fontId="9" fillId="5" borderId="19" xfId="1" applyFont="1" applyFill="1" applyBorder="1" applyAlignment="1" applyProtection="1">
      <alignment horizontal="centerContinuous" vertical="center"/>
      <protection locked="0"/>
    </xf>
    <xf numFmtId="0" fontId="9" fillId="5" borderId="18" xfId="1" applyFont="1" applyFill="1" applyBorder="1" applyAlignment="1" applyProtection="1">
      <alignment horizontal="centerContinuous" vertical="center"/>
      <protection locked="0"/>
    </xf>
    <xf numFmtId="0" fontId="9" fillId="5" borderId="17" xfId="1" applyFont="1" applyFill="1" applyBorder="1" applyAlignment="1" applyProtection="1">
      <alignment horizontal="center" vertical="center"/>
      <protection locked="0"/>
    </xf>
    <xf numFmtId="49" fontId="9" fillId="5" borderId="16" xfId="2" applyNumberFormat="1" applyFont="1" applyFill="1" applyBorder="1" applyAlignment="1" applyProtection="1">
      <alignment horizontal="center" vertical="center"/>
      <protection locked="0"/>
    </xf>
    <xf numFmtId="49" fontId="9" fillId="5" borderId="15" xfId="2" applyNumberFormat="1" applyFont="1" applyFill="1" applyBorder="1" applyAlignment="1" applyProtection="1">
      <alignment horizontal="center" vertical="center"/>
      <protection locked="0"/>
    </xf>
    <xf numFmtId="49" fontId="9" fillId="5" borderId="14" xfId="2" applyNumberFormat="1" applyFont="1" applyFill="1" applyBorder="1" applyAlignment="1" applyProtection="1">
      <alignment horizontal="center" vertical="center"/>
      <protection locked="0"/>
    </xf>
    <xf numFmtId="0" fontId="9" fillId="5" borderId="3" xfId="1" applyFont="1" applyFill="1" applyBorder="1" applyAlignment="1" applyProtection="1">
      <alignment horizontal="centerContinuous"/>
      <protection hidden="1"/>
    </xf>
    <xf numFmtId="0" fontId="9" fillId="5" borderId="3" xfId="1" applyFont="1" applyFill="1" applyBorder="1" applyAlignment="1" applyProtection="1">
      <alignment horizontal="centerContinuous" vertical="center"/>
      <protection hidden="1"/>
    </xf>
    <xf numFmtId="5" fontId="9" fillId="5" borderId="3" xfId="2" applyNumberFormat="1" applyFont="1" applyFill="1" applyBorder="1" applyProtection="1">
      <protection hidden="1"/>
    </xf>
    <xf numFmtId="49" fontId="9" fillId="5" borderId="2" xfId="2" applyNumberFormat="1" applyFont="1" applyFill="1" applyBorder="1" applyProtection="1">
      <protection hidden="1"/>
    </xf>
    <xf numFmtId="0" fontId="9" fillId="5" borderId="32" xfId="1" applyFont="1" applyFill="1" applyBorder="1" applyAlignment="1" applyProtection="1">
      <alignment horizontal="centerContinuous"/>
      <protection hidden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9" fillId="5" borderId="1" xfId="0" applyFont="1" applyFill="1" applyBorder="1" applyAlignment="1">
      <alignment wrapText="1"/>
    </xf>
    <xf numFmtId="166" fontId="14" fillId="5" borderId="1" xfId="0" applyNumberFormat="1" applyFont="1" applyFill="1" applyBorder="1" applyAlignment="1">
      <alignment wrapText="1"/>
    </xf>
    <xf numFmtId="166" fontId="6" fillId="5" borderId="1" xfId="0" applyNumberFormat="1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166" fontId="1" fillId="6" borderId="1" xfId="0" applyNumberFormat="1" applyFont="1" applyFill="1" applyBorder="1" applyAlignment="1">
      <alignment wrapText="1"/>
    </xf>
    <xf numFmtId="0" fontId="7" fillId="0" borderId="10" xfId="1" applyBorder="1" applyProtection="1">
      <protection hidden="1"/>
    </xf>
    <xf numFmtId="0" fontId="1" fillId="3" borderId="34" xfId="1" applyFont="1" applyFill="1" applyBorder="1" applyAlignment="1" applyProtection="1">
      <alignment horizontal="right"/>
      <protection hidden="1"/>
    </xf>
    <xf numFmtId="0" fontId="1" fillId="3" borderId="33" xfId="1" applyFont="1" applyFill="1" applyBorder="1" applyAlignment="1" applyProtection="1">
      <alignment horizontal="right"/>
      <protection hidden="1"/>
    </xf>
    <xf numFmtId="0" fontId="8" fillId="0" borderId="28" xfId="0" applyFont="1" applyBorder="1" applyAlignment="1">
      <alignment wrapText="1"/>
    </xf>
    <xf numFmtId="0" fontId="1" fillId="3" borderId="10" xfId="1" applyFont="1" applyFill="1" applyBorder="1" applyAlignment="1" applyProtection="1">
      <alignment horizontal="right"/>
      <protection hidden="1"/>
    </xf>
    <xf numFmtId="0" fontId="9" fillId="5" borderId="35" xfId="1" applyFont="1" applyFill="1" applyBorder="1" applyAlignment="1" applyProtection="1">
      <alignment horizontal="centerContinuous"/>
      <protection hidden="1"/>
    </xf>
    <xf numFmtId="5" fontId="9" fillId="5" borderId="36" xfId="2" applyNumberFormat="1" applyFont="1" applyFill="1" applyBorder="1" applyProtection="1">
      <protection hidden="1"/>
    </xf>
    <xf numFmtId="0" fontId="9" fillId="5" borderId="28" xfId="1" applyFont="1" applyFill="1" applyBorder="1" applyAlignment="1" applyProtection="1">
      <alignment horizontal="centerContinuous"/>
      <protection hidden="1"/>
    </xf>
    <xf numFmtId="166" fontId="1" fillId="2" borderId="1" xfId="0" applyNumberFormat="1" applyFont="1" applyFill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2" fillId="0" borderId="1" xfId="0" applyNumberFormat="1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0" fontId="16" fillId="2" borderId="0" xfId="0" applyFont="1" applyFill="1"/>
    <xf numFmtId="0" fontId="5" fillId="3" borderId="6" xfId="1" applyFont="1" applyFill="1" applyBorder="1" applyProtection="1">
      <protection locked="0"/>
    </xf>
    <xf numFmtId="5" fontId="10" fillId="3" borderId="6" xfId="2" applyNumberFormat="1" applyFont="1" applyFill="1" applyBorder="1" applyProtection="1">
      <protection hidden="1"/>
    </xf>
    <xf numFmtId="0" fontId="9" fillId="5" borderId="17" xfId="1" applyFont="1" applyFill="1" applyBorder="1" applyAlignment="1" applyProtection="1">
      <alignment horizontal="center" vertical="center" wrapText="1"/>
      <protection locked="0"/>
    </xf>
    <xf numFmtId="5" fontId="5" fillId="0" borderId="6" xfId="2" applyNumberFormat="1" applyFont="1" applyFill="1" applyBorder="1" applyProtection="1">
      <protection locked="0"/>
    </xf>
    <xf numFmtId="5" fontId="5" fillId="0" borderId="5" xfId="2" applyNumberFormat="1" applyFont="1" applyFill="1" applyBorder="1" applyProtection="1">
      <protection locked="0"/>
    </xf>
    <xf numFmtId="5" fontId="5" fillId="0" borderId="24" xfId="2" applyNumberFormat="1" applyFont="1" applyFill="1" applyBorder="1" applyProtection="1">
      <protection locked="0"/>
    </xf>
    <xf numFmtId="5" fontId="5" fillId="0" borderId="25" xfId="2" applyNumberFormat="1" applyFont="1" applyFill="1" applyBorder="1" applyProtection="1">
      <protection locked="0"/>
    </xf>
    <xf numFmtId="5" fontId="5" fillId="0" borderId="7" xfId="2" applyNumberFormat="1" applyFont="1" applyBorder="1" applyProtection="1">
      <protection locked="0"/>
    </xf>
    <xf numFmtId="5" fontId="5" fillId="0" borderId="24" xfId="2" applyNumberFormat="1" applyFont="1" applyBorder="1" applyProtection="1">
      <protection locked="0"/>
    </xf>
    <xf numFmtId="5" fontId="5" fillId="0" borderId="6" xfId="2" applyNumberFormat="1" applyFont="1" applyBorder="1" applyProtection="1">
      <protection locked="0"/>
    </xf>
    <xf numFmtId="5" fontId="5" fillId="0" borderId="11" xfId="2" applyNumberFormat="1" applyFont="1" applyFill="1" applyBorder="1" applyProtection="1">
      <protection locked="0"/>
    </xf>
    <xf numFmtId="5" fontId="5" fillId="0" borderId="30" xfId="2" applyNumberFormat="1" applyFont="1" applyFill="1" applyBorder="1" applyProtection="1">
      <protection locked="0"/>
    </xf>
    <xf numFmtId="5" fontId="17" fillId="2" borderId="6" xfId="2" applyNumberFormat="1" applyFont="1" applyFill="1" applyBorder="1" applyProtection="1">
      <protection hidden="1"/>
    </xf>
    <xf numFmtId="5" fontId="17" fillId="2" borderId="5" xfId="2" applyNumberFormat="1" applyFont="1" applyFill="1" applyBorder="1" applyProtection="1">
      <protection hidden="1"/>
    </xf>
    <xf numFmtId="5" fontId="5" fillId="2" borderId="6" xfId="2" applyNumberFormat="1" applyFont="1" applyFill="1" applyBorder="1" applyProtection="1">
      <protection locked="0"/>
    </xf>
    <xf numFmtId="5" fontId="5" fillId="2" borderId="5" xfId="2" applyNumberFormat="1" applyFont="1" applyFill="1" applyBorder="1" applyProtection="1">
      <protection locked="0"/>
    </xf>
    <xf numFmtId="5" fontId="5" fillId="2" borderId="24" xfId="2" applyNumberFormat="1" applyFont="1" applyFill="1" applyBorder="1" applyProtection="1">
      <protection locked="0"/>
    </xf>
    <xf numFmtId="5" fontId="5" fillId="2" borderId="25" xfId="2" applyNumberFormat="1" applyFont="1" applyFill="1" applyBorder="1" applyProtection="1">
      <protection locked="0"/>
    </xf>
    <xf numFmtId="5" fontId="5" fillId="0" borderId="21" xfId="2" applyNumberFormat="1" applyFont="1" applyBorder="1" applyProtection="1">
      <protection locked="0"/>
    </xf>
    <xf numFmtId="5" fontId="5" fillId="0" borderId="5" xfId="2" applyNumberFormat="1" applyFont="1" applyBorder="1" applyProtection="1">
      <protection locked="0"/>
    </xf>
    <xf numFmtId="5" fontId="5" fillId="0" borderId="25" xfId="2" applyNumberFormat="1" applyFont="1" applyBorder="1" applyProtection="1">
      <protection locked="0"/>
    </xf>
    <xf numFmtId="5" fontId="5" fillId="0" borderId="11" xfId="2" applyNumberFormat="1" applyFont="1" applyBorder="1" applyProtection="1">
      <protection locked="0"/>
    </xf>
    <xf numFmtId="5" fontId="5" fillId="0" borderId="30" xfId="2" applyNumberFormat="1" applyFont="1" applyBorder="1" applyProtection="1">
      <protection locked="0"/>
    </xf>
    <xf numFmtId="5" fontId="5" fillId="0" borderId="7" xfId="2" applyNumberFormat="1" applyFont="1" applyFill="1" applyBorder="1" applyProtection="1">
      <protection locked="0"/>
    </xf>
    <xf numFmtId="5" fontId="5" fillId="0" borderId="21" xfId="2" applyNumberFormat="1" applyFont="1" applyFill="1" applyBorder="1" applyProtection="1">
      <protection locked="0"/>
    </xf>
    <xf numFmtId="168" fontId="7" fillId="0" borderId="24" xfId="1" applyNumberFormat="1" applyBorder="1" applyProtection="1">
      <protection hidden="1"/>
    </xf>
    <xf numFmtId="168" fontId="1" fillId="3" borderId="1" xfId="1" applyNumberFormat="1" applyFont="1" applyFill="1" applyBorder="1" applyProtection="1">
      <protection hidden="1"/>
    </xf>
    <xf numFmtId="168" fontId="7" fillId="0" borderId="10" xfId="1" applyNumberFormat="1" applyBorder="1" applyProtection="1">
      <protection hidden="1"/>
    </xf>
    <xf numFmtId="168" fontId="5" fillId="0" borderId="6" xfId="1" applyNumberFormat="1" applyFont="1" applyBorder="1" applyProtection="1">
      <protection hidden="1"/>
    </xf>
    <xf numFmtId="168" fontId="5" fillId="0" borderId="7" xfId="1" applyNumberFormat="1" applyFont="1" applyBorder="1" applyProtection="1">
      <protection hidden="1"/>
    </xf>
    <xf numFmtId="168" fontId="5" fillId="0" borderId="24" xfId="1" applyNumberFormat="1" applyFont="1" applyBorder="1" applyProtection="1">
      <protection hidden="1"/>
    </xf>
    <xf numFmtId="168" fontId="9" fillId="5" borderId="3" xfId="1" applyNumberFormat="1" applyFont="1" applyFill="1" applyBorder="1" applyAlignment="1" applyProtection="1">
      <alignment horizontal="center"/>
      <protection hidden="1"/>
    </xf>
    <xf numFmtId="168" fontId="5" fillId="0" borderId="10" xfId="1" applyNumberFormat="1" applyFont="1" applyBorder="1" applyProtection="1">
      <protection hidden="1"/>
    </xf>
    <xf numFmtId="0" fontId="1" fillId="7" borderId="37" xfId="1" applyFont="1" applyFill="1" applyBorder="1" applyProtection="1">
      <protection locked="0"/>
    </xf>
    <xf numFmtId="0" fontId="8" fillId="4" borderId="10" xfId="1" applyFont="1" applyFill="1" applyBorder="1" applyAlignment="1" applyProtection="1">
      <alignment horizontal="left" vertical="center"/>
      <protection hidden="1"/>
    </xf>
    <xf numFmtId="0" fontId="7" fillId="0" borderId="1" xfId="1" applyBorder="1" applyProtection="1">
      <protection hidden="1"/>
    </xf>
    <xf numFmtId="5" fontId="5" fillId="0" borderId="1" xfId="2" applyNumberFormat="1" applyFont="1" applyFill="1" applyBorder="1" applyProtection="1">
      <protection locked="0"/>
    </xf>
    <xf numFmtId="5" fontId="5" fillId="0" borderId="1" xfId="2" applyNumberFormat="1" applyFont="1" applyBorder="1" applyProtection="1">
      <protection locked="0"/>
    </xf>
    <xf numFmtId="49" fontId="7" fillId="0" borderId="4" xfId="2" applyNumberFormat="1" applyFont="1" applyBorder="1" applyAlignment="1" applyProtection="1">
      <alignment wrapText="1"/>
      <protection locked="0"/>
    </xf>
    <xf numFmtId="49" fontId="7" fillId="0" borderId="26" xfId="2" applyNumberFormat="1" applyFont="1" applyBorder="1" applyAlignment="1" applyProtection="1">
      <alignment wrapText="1"/>
      <protection locked="0"/>
    </xf>
    <xf numFmtId="49" fontId="7" fillId="3" borderId="29" xfId="2" applyNumberFormat="1" applyFont="1" applyFill="1" applyBorder="1" applyProtection="1">
      <protection hidden="1"/>
    </xf>
    <xf numFmtId="49" fontId="7" fillId="0" borderId="31" xfId="2" applyNumberFormat="1" applyFont="1" applyBorder="1" applyAlignment="1" applyProtection="1">
      <alignment wrapText="1"/>
      <protection hidden="1"/>
    </xf>
    <xf numFmtId="49" fontId="7" fillId="0" borderId="22" xfId="2" applyNumberFormat="1" applyFont="1" applyBorder="1" applyAlignment="1" applyProtection="1">
      <alignment wrapText="1"/>
      <protection hidden="1"/>
    </xf>
    <xf numFmtId="49" fontId="7" fillId="0" borderId="4" xfId="2" applyNumberFormat="1" applyFont="1" applyBorder="1" applyAlignment="1" applyProtection="1">
      <alignment wrapText="1"/>
      <protection hidden="1"/>
    </xf>
    <xf numFmtId="49" fontId="7" fillId="0" borderId="26" xfId="2" applyNumberFormat="1" applyFont="1" applyBorder="1" applyAlignment="1" applyProtection="1">
      <alignment wrapText="1"/>
      <protection hidden="1"/>
    </xf>
    <xf numFmtId="49" fontId="12" fillId="2" borderId="4" xfId="2" applyNumberFormat="1" applyFont="1" applyFill="1" applyBorder="1" applyAlignment="1" applyProtection="1">
      <alignment wrapText="1"/>
      <protection hidden="1"/>
    </xf>
    <xf numFmtId="49" fontId="18" fillId="3" borderId="4" xfId="2" applyNumberFormat="1" applyFont="1" applyFill="1" applyBorder="1" applyAlignment="1" applyProtection="1">
      <alignment wrapText="1"/>
      <protection hidden="1"/>
    </xf>
    <xf numFmtId="49" fontId="7" fillId="3" borderId="29" xfId="2" applyNumberFormat="1" applyFont="1" applyFill="1" applyBorder="1" applyAlignment="1" applyProtection="1">
      <alignment wrapText="1"/>
      <protection hidden="1"/>
    </xf>
    <xf numFmtId="49" fontId="7" fillId="2" borderId="29" xfId="2" applyNumberFormat="1" applyFont="1" applyFill="1" applyBorder="1" applyAlignment="1" applyProtection="1">
      <protection hidden="1"/>
    </xf>
    <xf numFmtId="5" fontId="5" fillId="2" borderId="6" xfId="1" applyNumberFormat="1" applyFont="1" applyFill="1" applyBorder="1" applyProtection="1">
      <protection hidden="1"/>
    </xf>
    <xf numFmtId="5" fontId="1" fillId="3" borderId="6" xfId="1" applyNumberFormat="1" applyFont="1" applyFill="1" applyBorder="1" applyProtection="1">
      <protection locked="0"/>
    </xf>
    <xf numFmtId="5" fontId="5" fillId="0" borderId="6" xfId="1" applyNumberFormat="1" applyFont="1" applyBorder="1" applyProtection="1">
      <protection hidden="1"/>
    </xf>
    <xf numFmtId="5" fontId="5" fillId="0" borderId="24" xfId="1" applyNumberFormat="1" applyFont="1" applyBorder="1" applyProtection="1">
      <protection hidden="1"/>
    </xf>
    <xf numFmtId="5" fontId="1" fillId="3" borderId="1" xfId="1" applyNumberFormat="1" applyFont="1" applyFill="1" applyBorder="1" applyProtection="1">
      <protection hidden="1"/>
    </xf>
    <xf numFmtId="5" fontId="5" fillId="0" borderId="11" xfId="1" applyNumberFormat="1" applyFont="1" applyBorder="1" applyProtection="1">
      <protection hidden="1"/>
    </xf>
    <xf numFmtId="5" fontId="5" fillId="0" borderId="7" xfId="1" applyNumberFormat="1" applyFont="1" applyBorder="1" applyProtection="1">
      <protection hidden="1"/>
    </xf>
    <xf numFmtId="5" fontId="1" fillId="7" borderId="28" xfId="1" applyNumberFormat="1" applyFont="1" applyFill="1" applyBorder="1" applyProtection="1">
      <protection locked="0"/>
    </xf>
    <xf numFmtId="5" fontId="5" fillId="0" borderId="6" xfId="1" applyNumberFormat="1" applyFont="1" applyBorder="1" applyAlignment="1" applyProtection="1">
      <alignment wrapText="1"/>
      <protection hidden="1"/>
    </xf>
    <xf numFmtId="5" fontId="5" fillId="0" borderId="1" xfId="1" applyNumberFormat="1" applyFont="1" applyBorder="1" applyProtection="1"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1" fillId="3" borderId="38" xfId="1" applyFont="1" applyFill="1" applyBorder="1" applyProtection="1">
      <protection hidden="1"/>
    </xf>
    <xf numFmtId="5" fontId="1" fillId="3" borderId="38" xfId="1" applyNumberFormat="1" applyFont="1" applyFill="1" applyBorder="1" applyProtection="1">
      <protection hidden="1"/>
    </xf>
    <xf numFmtId="5" fontId="1" fillId="3" borderId="38" xfId="2" applyNumberFormat="1" applyFont="1" applyFill="1" applyBorder="1" applyProtection="1">
      <protection hidden="1"/>
    </xf>
    <xf numFmtId="49" fontId="7" fillId="3" borderId="39" xfId="2" applyNumberFormat="1" applyFont="1" applyFill="1" applyBorder="1" applyAlignment="1" applyProtection="1">
      <alignment wrapText="1"/>
      <protection hidden="1"/>
    </xf>
    <xf numFmtId="49" fontId="7" fillId="0" borderId="28" xfId="2" applyNumberFormat="1" applyFont="1" applyBorder="1" applyAlignment="1" applyProtection="1">
      <alignment wrapText="1"/>
      <protection hidden="1"/>
    </xf>
    <xf numFmtId="5" fontId="5" fillId="0" borderId="28" xfId="1" applyNumberFormat="1" applyFont="1" applyBorder="1" applyProtection="1">
      <protection hidden="1"/>
    </xf>
    <xf numFmtId="0" fontId="19" fillId="0" borderId="0" xfId="4"/>
    <xf numFmtId="0" fontId="19" fillId="2" borderId="0" xfId="4" applyFill="1"/>
    <xf numFmtId="44" fontId="19" fillId="8" borderId="40" xfId="5" applyNumberFormat="1" applyFill="1" applyBorder="1"/>
    <xf numFmtId="44" fontId="20" fillId="8" borderId="40" xfId="5" applyNumberFormat="1" applyFont="1" applyFill="1" applyBorder="1"/>
    <xf numFmtId="169" fontId="19" fillId="8" borderId="40" xfId="5" applyNumberFormat="1" applyFill="1" applyBorder="1"/>
    <xf numFmtId="0" fontId="20" fillId="8" borderId="34" xfId="5" applyFont="1" applyFill="1" applyBorder="1" applyAlignment="1">
      <alignment horizontal="right"/>
    </xf>
    <xf numFmtId="9" fontId="19" fillId="9" borderId="41" xfId="5" applyNumberFormat="1" applyFill="1" applyBorder="1"/>
    <xf numFmtId="44" fontId="21" fillId="9" borderId="40" xfId="5" applyNumberFormat="1" applyFont="1" applyFill="1" applyBorder="1"/>
    <xf numFmtId="169" fontId="19" fillId="9" borderId="40" xfId="5" applyNumberFormat="1" applyFill="1" applyBorder="1"/>
    <xf numFmtId="0" fontId="22" fillId="9" borderId="34" xfId="5" applyFont="1" applyFill="1" applyBorder="1" applyAlignment="1">
      <alignment horizontal="right"/>
    </xf>
    <xf numFmtId="9" fontId="19" fillId="4" borderId="37" xfId="5" applyNumberFormat="1" applyFill="1" applyBorder="1"/>
    <xf numFmtId="44" fontId="19" fillId="4" borderId="1" xfId="5" applyNumberFormat="1" applyFill="1" applyBorder="1"/>
    <xf numFmtId="44" fontId="19" fillId="4" borderId="1" xfId="4" applyNumberFormat="1" applyFill="1" applyBorder="1"/>
    <xf numFmtId="169" fontId="19" fillId="4" borderId="1" xfId="5" applyNumberFormat="1" applyFill="1" applyBorder="1"/>
    <xf numFmtId="0" fontId="19" fillId="4" borderId="28" xfId="5" applyFill="1" applyBorder="1"/>
    <xf numFmtId="9" fontId="19" fillId="4" borderId="41" xfId="5" applyNumberFormat="1" applyFill="1" applyBorder="1"/>
    <xf numFmtId="44" fontId="19" fillId="4" borderId="40" xfId="5" applyNumberFormat="1" applyFill="1" applyBorder="1"/>
    <xf numFmtId="169" fontId="19" fillId="4" borderId="40" xfId="5" applyNumberFormat="1" applyFill="1" applyBorder="1"/>
    <xf numFmtId="0" fontId="19" fillId="4" borderId="34" xfId="5" applyFill="1" applyBorder="1"/>
    <xf numFmtId="0" fontId="23" fillId="10" borderId="37" xfId="5" applyFont="1" applyFill="1" applyBorder="1"/>
    <xf numFmtId="44" fontId="23" fillId="10" borderId="1" xfId="5" applyNumberFormat="1" applyFont="1" applyFill="1" applyBorder="1"/>
    <xf numFmtId="0" fontId="23" fillId="10" borderId="1" xfId="5" applyFont="1" applyFill="1" applyBorder="1"/>
    <xf numFmtId="0" fontId="23" fillId="10" borderId="28" xfId="5" applyFont="1" applyFill="1" applyBorder="1"/>
    <xf numFmtId="10" fontId="21" fillId="8" borderId="37" xfId="4" applyNumberFormat="1" applyFont="1" applyFill="1" applyBorder="1"/>
    <xf numFmtId="44" fontId="21" fillId="8" borderId="1" xfId="4" applyNumberFormat="1" applyFont="1" applyFill="1" applyBorder="1"/>
    <xf numFmtId="0" fontId="19" fillId="8" borderId="1" xfId="4" applyFill="1" applyBorder="1"/>
    <xf numFmtId="0" fontId="22" fillId="8" borderId="28" xfId="4" applyFont="1" applyFill="1" applyBorder="1" applyAlignment="1">
      <alignment horizontal="right"/>
    </xf>
    <xf numFmtId="10" fontId="19" fillId="9" borderId="1" xfId="5" applyNumberFormat="1" applyFill="1" applyBorder="1"/>
    <xf numFmtId="44" fontId="19" fillId="9" borderId="1" xfId="5" applyNumberFormat="1" applyFill="1" applyBorder="1"/>
    <xf numFmtId="169" fontId="19" fillId="9" borderId="1" xfId="5" applyNumberFormat="1" applyFill="1" applyBorder="1"/>
    <xf numFmtId="0" fontId="22" fillId="9" borderId="28" xfId="5" applyFont="1" applyFill="1" applyBorder="1" applyAlignment="1">
      <alignment horizontal="right"/>
    </xf>
    <xf numFmtId="10" fontId="19" fillId="4" borderId="37" xfId="4" applyNumberFormat="1" applyFill="1" applyBorder="1"/>
    <xf numFmtId="0" fontId="19" fillId="4" borderId="1" xfId="4" applyFill="1" applyBorder="1"/>
    <xf numFmtId="0" fontId="19" fillId="4" borderId="28" xfId="4" applyFill="1" applyBorder="1"/>
    <xf numFmtId="44" fontId="19" fillId="9" borderId="1" xfId="4" applyNumberFormat="1" applyFill="1" applyBorder="1"/>
    <xf numFmtId="0" fontId="21" fillId="10" borderId="42" xfId="4" applyFont="1" applyFill="1" applyBorder="1"/>
    <xf numFmtId="0" fontId="21" fillId="10" borderId="38" xfId="4" applyFont="1" applyFill="1" applyBorder="1"/>
    <xf numFmtId="0" fontId="21" fillId="10" borderId="33" xfId="4" applyFont="1" applyFill="1" applyBorder="1"/>
    <xf numFmtId="0" fontId="8" fillId="0" borderId="34" xfId="1" applyFont="1" applyBorder="1" applyAlignment="1" applyProtection="1">
      <alignment horizontal="left" vertical="center"/>
      <protection hidden="1"/>
    </xf>
    <xf numFmtId="0" fontId="8" fillId="0" borderId="33" xfId="1" applyFont="1" applyBorder="1" applyAlignment="1" applyProtection="1">
      <alignment horizontal="left" vertical="center"/>
      <protection hidden="1"/>
    </xf>
    <xf numFmtId="0" fontId="8" fillId="0" borderId="9" xfId="1" applyFont="1" applyBorder="1" applyAlignment="1" applyProtection="1">
      <alignment horizontal="left" vertical="center"/>
      <protection hidden="1"/>
    </xf>
    <xf numFmtId="0" fontId="8" fillId="0" borderId="10" xfId="1" applyFont="1" applyBorder="1" applyAlignment="1" applyProtection="1">
      <alignment horizontal="left" vertical="center"/>
      <protection hidden="1"/>
    </xf>
    <xf numFmtId="0" fontId="8" fillId="0" borderId="23" xfId="1" applyFont="1" applyBorder="1" applyAlignment="1" applyProtection="1">
      <alignment horizontal="left" vertical="center"/>
      <protection hidden="1"/>
    </xf>
    <xf numFmtId="0" fontId="10" fillId="3" borderId="12" xfId="1" applyFont="1" applyFill="1" applyBorder="1" applyAlignment="1" applyProtection="1">
      <alignment horizontal="right" vertical="center"/>
      <protection locked="0"/>
    </xf>
    <xf numFmtId="0" fontId="10" fillId="3" borderId="8" xfId="1" applyFont="1" applyFill="1" applyBorder="1" applyAlignment="1" applyProtection="1">
      <alignment horizontal="right" vertical="center"/>
      <protection locked="0"/>
    </xf>
    <xf numFmtId="0" fontId="8" fillId="4" borderId="10" xfId="1" applyFont="1" applyFill="1" applyBorder="1" applyAlignment="1" applyProtection="1">
      <alignment horizontal="left" vertical="center"/>
      <protection hidden="1"/>
    </xf>
    <xf numFmtId="0" fontId="24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</cellXfs>
  <cellStyles count="6">
    <cellStyle name="Comma 2" xfId="2" xr:uid="{52CB8458-1EA1-1F46-85F4-EE6D6DEEA746}"/>
    <cellStyle name="Currency 2" xfId="3" xr:uid="{033F352D-F31B-CB43-B2B1-ECECB39DF7A8}"/>
    <cellStyle name="Normal" xfId="0" builtinId="0"/>
    <cellStyle name="Normal 2" xfId="1" xr:uid="{6F2A1AF0-1177-5D4E-8E64-EE25A21E2EB7}"/>
    <cellStyle name="Normal 2 2" xfId="5" xr:uid="{FB44D166-6B51-7A4E-B5FF-06CD7B352AE4}"/>
    <cellStyle name="Normal 3" xfId="4" xr:uid="{DC45C15D-C958-9640-B49A-A5626B2B7271}"/>
  </cellStyles>
  <dxfs count="38">
    <dxf>
      <font>
        <b/>
        <i val="0"/>
      </font>
      <fill>
        <patternFill>
          <bgColor rgb="FFF6FDA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6FDA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6FDA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6FDA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6FDA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6FDA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6FDA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6FDA1"/>
        </patternFill>
      </fill>
    </dxf>
    <dxf>
      <numFmt numFmtId="13" formatCode="0%"/>
      <fill>
        <patternFill patternType="solid">
          <fgColor theme="0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4" formatCode="_(&quot;$&quot;* #,##0.00_);_(&quot;$&quot;* \(#,##0.00\);_(&quot;$&quot;* &quot;-&quot;??_);_(@_)"/>
      <fill>
        <patternFill patternType="solid"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4" formatCode="_(&quot;$&quot;* #,##0.00_);_(&quot;$&quot;* \(#,##0.00\);_(&quot;$&quot;* &quot;-&quot;??_);_(@_)"/>
      <fill>
        <patternFill patternType="solid"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4" formatCode="_(&quot;$&quot;* #,##0.00_);_(&quot;$&quot;* \(#,##0.00\);_(&quot;$&quot;* &quot;-&quot;??_);_(@_)"/>
      <fill>
        <patternFill patternType="solid"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9" formatCode="#,##0.00_-\ [$$-45C]"/>
      <fill>
        <patternFill patternType="solid"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0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FFFFFF"/>
          <bgColor rgb="FFFFFFFF"/>
        </patternFill>
      </fill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0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8816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4313E8-502F-6745-8468-333B7D6E75B7}" name="Table132" displayName="Table132" ref="B2:G47" totalsRowShown="0" headerRowDxfId="37" dataDxfId="35" headerRowBorderDxfId="36" tableBorderDxfId="34" totalsRowBorderDxfId="33" dataCellStyle="Normal 2">
  <autoFilter ref="B2:G47" xr:uid="{A00D7A51-5722-4244-842D-110C447AC69F}"/>
  <tableColumns count="6">
    <tableColumn id="1" xr3:uid="{60565797-5EA3-2744-82B1-BA2B3E400A41}" name="Sustaining Member" dataDxfId="32" dataCellStyle="Normal 2"/>
    <tableColumn id="2" xr3:uid="{1CD4CEA2-0C4B-B345-A9AD-FD9E1B9B7547}" name="Sub-member type" dataDxfId="31" dataCellStyle="Normal 2"/>
    <tableColumn id="3" xr3:uid="{823B7FAD-B4F7-DF4A-883A-76D3CA38318F}" name="Current" dataDxfId="30" dataCellStyle="Normal 2"/>
    <tableColumn id="4" xr3:uid="{A1E275C3-E90E-7649-8A4A-09FF7AB88964}" name="Proposed" dataDxfId="29" dataCellStyle="Normal 2"/>
    <tableColumn id="5" xr3:uid="{90550D4F-7148-5A47-AB1B-ACECB7368EBA}" name="Difference" dataDxfId="28" dataCellStyle="Normal 2"/>
    <tableColumn id="8" xr3:uid="{517D1D81-595C-0847-86D5-50192D8FDF29}" name="Percentage" dataDxfId="27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C386-0B5C-7F41-BD7B-4AE267A6828D}">
  <dimension ref="B1:F6"/>
  <sheetViews>
    <sheetView showGridLines="0" zoomScale="189" zoomScaleNormal="99" workbookViewId="0">
      <pane ySplit="3" topLeftCell="A4" activePane="bottomLeft" state="frozen"/>
      <selection activeCell="G48" sqref="G48"/>
      <selection pane="bottomLeft" activeCell="E2" sqref="E2"/>
    </sheetView>
  </sheetViews>
  <sheetFormatPr baseColWidth="10" defaultColWidth="9.1640625" defaultRowHeight="22" customHeight="1" x14ac:dyDescent="0.2"/>
  <cols>
    <col min="1" max="1" width="9" style="11" customWidth="1"/>
    <col min="2" max="2" width="1.5" style="11" customWidth="1"/>
    <col min="3" max="3" width="33.5" style="13" customWidth="1"/>
    <col min="4" max="6" width="15.1640625" style="12" customWidth="1"/>
    <col min="7" max="16384" width="9.1640625" style="11"/>
  </cols>
  <sheetData>
    <row r="1" spans="2:6" s="22" customFormat="1" ht="28.5" customHeight="1" x14ac:dyDescent="0.25">
      <c r="B1" s="26" t="s">
        <v>29</v>
      </c>
      <c r="C1" s="25"/>
      <c r="D1" s="27"/>
      <c r="E1" s="27"/>
      <c r="F1" s="27"/>
    </row>
    <row r="2" spans="2:6" s="22" customFormat="1" ht="28.5" customHeight="1" thickBot="1" x14ac:dyDescent="0.3">
      <c r="B2" s="26" t="s">
        <v>89</v>
      </c>
      <c r="C2" s="25"/>
      <c r="D2" s="24"/>
      <c r="E2" s="24"/>
      <c r="F2" s="24"/>
    </row>
    <row r="3" spans="2:6" s="21" customFormat="1" ht="19" x14ac:dyDescent="0.25">
      <c r="B3" s="47"/>
      <c r="C3" s="48" t="s">
        <v>51</v>
      </c>
      <c r="D3" s="50" t="s">
        <v>45</v>
      </c>
      <c r="E3" s="50" t="s">
        <v>46</v>
      </c>
      <c r="F3" s="51" t="s">
        <v>47</v>
      </c>
    </row>
    <row r="4" spans="2:6" ht="22" customHeight="1" x14ac:dyDescent="0.2">
      <c r="B4" s="40"/>
      <c r="C4" s="43" t="s">
        <v>85</v>
      </c>
      <c r="D4" s="42">
        <f>'Roll-up Rev'!F20</f>
        <v>1767552</v>
      </c>
      <c r="E4" s="42">
        <f>'Roll-up Rev'!G20</f>
        <v>1761552</v>
      </c>
      <c r="F4" s="42">
        <f>'Roll-up Rev'!H20</f>
        <v>1678340</v>
      </c>
    </row>
    <row r="5" spans="2:6" ht="22" customHeight="1" x14ac:dyDescent="0.2">
      <c r="B5" s="40"/>
      <c r="C5" s="66" t="s">
        <v>86</v>
      </c>
      <c r="D5" s="42">
        <f>'Roll-up Exp'!F57</f>
        <v>1787423</v>
      </c>
      <c r="E5" s="42">
        <f>'Roll-up Exp'!G57</f>
        <v>1785503</v>
      </c>
      <c r="F5" s="42">
        <f>'Roll-up Exp'!H57</f>
        <v>1669000</v>
      </c>
    </row>
    <row r="6" spans="2:6" ht="32.25" customHeight="1" thickBot="1" x14ac:dyDescent="0.3">
      <c r="B6" s="70"/>
      <c r="C6" s="72" t="s">
        <v>87</v>
      </c>
      <c r="D6" s="71">
        <f>D4-D5</f>
        <v>-19871</v>
      </c>
      <c r="E6" s="55">
        <f>E4-E5</f>
        <v>-23951</v>
      </c>
      <c r="F6" s="55">
        <f>F4-F5</f>
        <v>9340</v>
      </c>
    </row>
  </sheetData>
  <sheetProtection algorithmName="SHA-512" hashValue="qUTw25pDKCLARwcc3H0+YbExEKlBWYf32BQT2tpTz7rEVYJdzN4yN7DHmS8z2Sn2pUQ/SPJnWzq+K1x/6UOigw==" saltValue="LNgBYndUnLSUmLL6bduJJw==" spinCount="100000" sheet="1" objects="1" scenarios="1"/>
  <conditionalFormatting sqref="C4:C5">
    <cfRule type="expression" dxfId="26" priority="4">
      <formula>$C4="Travel"</formula>
    </cfRule>
    <cfRule type="expression" dxfId="25" priority="5">
      <formula>$C4="TOTAL"</formula>
    </cfRule>
    <cfRule type="expression" dxfId="24" priority="6">
      <formula>$B4="TOTAL"</formula>
    </cfRule>
  </conditionalFormatting>
  <conditionalFormatting sqref="D4:F6">
    <cfRule type="expression" dxfId="23" priority="1">
      <formula>$C4="Travel"</formula>
    </cfRule>
    <cfRule type="expression" dxfId="22" priority="2">
      <formula>$C4="TOTAL"</formula>
    </cfRule>
    <cfRule type="expression" dxfId="21" priority="3">
      <formula>$B4="TOTAL"</formula>
    </cfRule>
  </conditionalFormatting>
  <pageMargins left="0.31496062992125984" right="0.31496062992125984" top="0.55118110236220474" bottom="0.55118110236220474" header="0.31496062992125984" footer="0.31496062992125984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5BC8-74BE-D94F-AA04-C404CA7D6BAC}">
  <dimension ref="B1:I20"/>
  <sheetViews>
    <sheetView showGridLines="0" zoomScaleNormal="99" workbookViewId="0">
      <pane ySplit="3" topLeftCell="A4" activePane="bottomLeft" state="frozen"/>
      <selection activeCell="G48" sqref="G48"/>
      <selection pane="bottomLeft" activeCell="I5" sqref="I5"/>
    </sheetView>
  </sheetViews>
  <sheetFormatPr baseColWidth="10" defaultColWidth="9.1640625" defaultRowHeight="22" customHeight="1" x14ac:dyDescent="0.2"/>
  <cols>
    <col min="1" max="1" width="9" style="11" customWidth="1"/>
    <col min="2" max="2" width="1.5" style="11" customWidth="1"/>
    <col min="3" max="3" width="33.5" style="13" customWidth="1"/>
    <col min="4" max="4" width="38.5" style="11" customWidth="1"/>
    <col min="5" max="5" width="15.6640625" style="11" customWidth="1"/>
    <col min="6" max="8" width="15.1640625" style="12" customWidth="1"/>
    <col min="9" max="9" width="71" style="12" customWidth="1"/>
    <col min="10" max="16384" width="9.1640625" style="11"/>
  </cols>
  <sheetData>
    <row r="1" spans="2:9" s="22" customFormat="1" ht="28.5" customHeight="1" x14ac:dyDescent="0.25">
      <c r="B1" s="26" t="s">
        <v>29</v>
      </c>
      <c r="C1" s="25"/>
      <c r="F1" s="27"/>
      <c r="G1" s="27"/>
      <c r="H1" s="27"/>
      <c r="I1" s="27"/>
    </row>
    <row r="2" spans="2:9" s="22" customFormat="1" ht="28.5" customHeight="1" thickBot="1" x14ac:dyDescent="0.3">
      <c r="B2" s="26" t="s">
        <v>80</v>
      </c>
      <c r="C2" s="25"/>
      <c r="F2" s="24"/>
      <c r="G2" s="24"/>
      <c r="H2" s="24"/>
      <c r="I2" s="23"/>
    </row>
    <row r="3" spans="2:9" s="21" customFormat="1" ht="19" x14ac:dyDescent="0.25">
      <c r="B3" s="47"/>
      <c r="C3" s="48" t="s">
        <v>51</v>
      </c>
      <c r="D3" s="49" t="s">
        <v>63</v>
      </c>
      <c r="E3" s="49" t="s">
        <v>111</v>
      </c>
      <c r="F3" s="50" t="s">
        <v>45</v>
      </c>
      <c r="G3" s="50" t="s">
        <v>46</v>
      </c>
      <c r="H3" s="51" t="s">
        <v>47</v>
      </c>
      <c r="I3" s="52" t="s">
        <v>44</v>
      </c>
    </row>
    <row r="4" spans="2:9" ht="34" x14ac:dyDescent="0.2">
      <c r="B4" s="187" t="s">
        <v>84</v>
      </c>
      <c r="C4" s="188"/>
      <c r="D4" s="14" t="s">
        <v>57</v>
      </c>
      <c r="E4" s="109">
        <f>'Approved 2024 2025'!G8</f>
        <v>224800</v>
      </c>
      <c r="F4" s="95">
        <f>'2025 2026'!F8</f>
        <v>235000</v>
      </c>
      <c r="G4" s="95">
        <f>'2026 2027'!F8</f>
        <v>235000</v>
      </c>
      <c r="H4" s="96">
        <f>'2027 2028'!F8</f>
        <v>235000</v>
      </c>
      <c r="I4" s="20" t="s">
        <v>110</v>
      </c>
    </row>
    <row r="5" spans="2:9" ht="17" x14ac:dyDescent="0.2">
      <c r="B5" s="189"/>
      <c r="C5" s="186"/>
      <c r="D5" s="34" t="s">
        <v>73</v>
      </c>
      <c r="E5" s="106">
        <v>0</v>
      </c>
      <c r="F5" s="97">
        <f>'2025 2026'!H8</f>
        <v>170000</v>
      </c>
      <c r="G5" s="97">
        <f>'2026 2027'!H8</f>
        <v>154000</v>
      </c>
      <c r="H5" s="98">
        <f>'2027 2028'!H8</f>
        <v>37500</v>
      </c>
      <c r="I5" s="35" t="s">
        <v>173</v>
      </c>
    </row>
    <row r="6" spans="2:9" ht="22" customHeight="1" x14ac:dyDescent="0.2">
      <c r="B6" s="40"/>
      <c r="C6" s="43" t="s">
        <v>83</v>
      </c>
      <c r="D6" s="44"/>
      <c r="E6" s="107">
        <f>SUM(E4:E5)</f>
        <v>224800</v>
      </c>
      <c r="F6" s="42">
        <f>SUBTOTAL(109,F4:F5)</f>
        <v>405000</v>
      </c>
      <c r="G6" s="42">
        <f>SUBTOTAL(109,G4:G5)</f>
        <v>389000</v>
      </c>
      <c r="H6" s="42">
        <f>SUBTOTAL(109,H4:H5)</f>
        <v>272500</v>
      </c>
      <c r="I6" s="39"/>
    </row>
    <row r="7" spans="2:9" ht="51" x14ac:dyDescent="0.2">
      <c r="B7" s="15"/>
      <c r="C7" s="188" t="s">
        <v>22</v>
      </c>
      <c r="D7" s="32" t="s">
        <v>49</v>
      </c>
      <c r="E7" s="110">
        <f>'Approved 2024 2025'!E9</f>
        <v>920042</v>
      </c>
      <c r="F7" s="88">
        <f>'2025 2026'!D9</f>
        <v>915052</v>
      </c>
      <c r="G7" s="88">
        <f>'2026 2027'!D9</f>
        <v>915052</v>
      </c>
      <c r="H7" s="99">
        <f>SUM('2027 2028'!D9,'2027 2028'!D10)</f>
        <v>990840</v>
      </c>
      <c r="I7" s="33" t="s">
        <v>112</v>
      </c>
    </row>
    <row r="8" spans="2:9" ht="16" x14ac:dyDescent="0.2">
      <c r="B8" s="15"/>
      <c r="C8" s="188"/>
      <c r="D8" s="34" t="s">
        <v>25</v>
      </c>
      <c r="E8" s="111">
        <f>'Approved 2024 2025'!H9</f>
        <v>90500</v>
      </c>
      <c r="F8" s="89">
        <f>'2025 2026'!G9</f>
        <v>82500</v>
      </c>
      <c r="G8" s="89">
        <f>'2026 2027'!G9</f>
        <v>82500</v>
      </c>
      <c r="H8" s="101">
        <f>'2027 2028'!G9</f>
        <v>82500</v>
      </c>
      <c r="I8" s="41"/>
    </row>
    <row r="9" spans="2:9" ht="22" customHeight="1" x14ac:dyDescent="0.2">
      <c r="B9" s="40"/>
      <c r="C9" s="43" t="s">
        <v>74</v>
      </c>
      <c r="D9" s="45"/>
      <c r="E9" s="107">
        <f>SUM(E7:E8)</f>
        <v>1010542</v>
      </c>
      <c r="F9" s="42">
        <f>SUBTOTAL(109,F7:F8)</f>
        <v>997552</v>
      </c>
      <c r="G9" s="42">
        <f>SUBTOTAL(109,G7:G8)</f>
        <v>997552</v>
      </c>
      <c r="H9" s="42">
        <f>SUBTOTAL(109,H7:H8)</f>
        <v>1073340</v>
      </c>
      <c r="I9" s="39"/>
    </row>
    <row r="10" spans="2:9" ht="34" x14ac:dyDescent="0.2">
      <c r="B10" s="15"/>
      <c r="C10" s="188" t="s">
        <v>21</v>
      </c>
      <c r="D10" s="32" t="s">
        <v>78</v>
      </c>
      <c r="E10" s="110">
        <f>'Approved 2024 2025'!F10</f>
        <v>65000</v>
      </c>
      <c r="F10" s="88">
        <f>'2025 2026'!E10</f>
        <v>45000</v>
      </c>
      <c r="G10" s="88">
        <f>'2026 2027'!E10</f>
        <v>55000</v>
      </c>
      <c r="H10" s="99">
        <f>'2027 2028'!E11</f>
        <v>55000</v>
      </c>
      <c r="I10" s="33" t="s">
        <v>114</v>
      </c>
    </row>
    <row r="11" spans="2:9" ht="16" x14ac:dyDescent="0.2">
      <c r="B11" s="15"/>
      <c r="C11" s="188"/>
      <c r="D11" s="34" t="s">
        <v>25</v>
      </c>
      <c r="E11" s="111">
        <f>'Approved 2024 2025'!H10</f>
        <v>10000</v>
      </c>
      <c r="F11" s="89">
        <f>'2025 2026'!G10</f>
        <v>10000</v>
      </c>
      <c r="G11" s="89">
        <f>'2026 2027'!G10</f>
        <v>10000</v>
      </c>
      <c r="H11" s="101">
        <f>'2027 2028'!G11</f>
        <v>10000</v>
      </c>
      <c r="I11" s="41"/>
    </row>
    <row r="12" spans="2:9" ht="22" customHeight="1" x14ac:dyDescent="0.2">
      <c r="B12" s="40"/>
      <c r="C12" s="66" t="s">
        <v>115</v>
      </c>
      <c r="D12" s="45"/>
      <c r="E12" s="107">
        <f>SUM(E10:E11)</f>
        <v>75000</v>
      </c>
      <c r="F12" s="42">
        <f>SUBTOTAL(109,F10:F11)</f>
        <v>55000</v>
      </c>
      <c r="G12" s="42">
        <f>SUBTOTAL(109,G10:G11)</f>
        <v>65000</v>
      </c>
      <c r="H12" s="42">
        <f>SUBTOTAL(109,H10:H11)</f>
        <v>65000</v>
      </c>
      <c r="I12" s="39"/>
    </row>
    <row r="13" spans="2:9" ht="24" customHeight="1" x14ac:dyDescent="0.2">
      <c r="B13" s="15"/>
      <c r="C13" s="68" t="s">
        <v>2</v>
      </c>
      <c r="D13" s="65" t="s">
        <v>78</v>
      </c>
      <c r="E13" s="108">
        <f>'Approved 2024 2025'!F11</f>
        <v>215000</v>
      </c>
      <c r="F13" s="102">
        <f>'2025 2026'!E11</f>
        <v>215000</v>
      </c>
      <c r="G13" s="102">
        <f>'2026 2027'!E11</f>
        <v>215000</v>
      </c>
      <c r="H13" s="103">
        <f>'2027 2028'!E12</f>
        <v>215000</v>
      </c>
      <c r="I13" s="37"/>
    </row>
    <row r="14" spans="2:9" ht="19" x14ac:dyDescent="0.25">
      <c r="B14" s="40"/>
      <c r="C14" s="69" t="s">
        <v>75</v>
      </c>
      <c r="D14" s="46"/>
      <c r="E14" s="107">
        <f>SUM(E13)</f>
        <v>215000</v>
      </c>
      <c r="F14" s="42">
        <f>SUBTOTAL(109,F13:F13)</f>
        <v>215000</v>
      </c>
      <c r="G14" s="42">
        <f>SUBTOTAL(109,G13:G13)</f>
        <v>215000</v>
      </c>
      <c r="H14" s="42">
        <f>SUBTOTAL(109,H13:H13)</f>
        <v>215000</v>
      </c>
      <c r="I14" s="39"/>
    </row>
    <row r="15" spans="2:9" ht="30" customHeight="1" x14ac:dyDescent="0.2">
      <c r="B15" s="15"/>
      <c r="C15" s="68" t="s">
        <v>77</v>
      </c>
      <c r="D15" s="65" t="s">
        <v>49</v>
      </c>
      <c r="E15" s="113">
        <f>'Approved 2024 2025'!E12</f>
        <v>5000</v>
      </c>
      <c r="F15" s="102">
        <f>'2025 2026'!D12</f>
        <v>8000</v>
      </c>
      <c r="G15" s="102">
        <f>'2026 2027'!D12</f>
        <v>9000</v>
      </c>
      <c r="H15" s="103">
        <f>'2027 2028'!D13</f>
        <v>10000</v>
      </c>
      <c r="I15" s="37"/>
    </row>
    <row r="16" spans="2:9" ht="22" customHeight="1" x14ac:dyDescent="0.2">
      <c r="B16" s="40"/>
      <c r="C16" s="67" t="s">
        <v>76</v>
      </c>
      <c r="D16" s="45"/>
      <c r="E16" s="107">
        <f>SUM(E15)</f>
        <v>5000</v>
      </c>
      <c r="F16" s="42">
        <f>SUBTOTAL(109, F15:F15)</f>
        <v>8000</v>
      </c>
      <c r="G16" s="42">
        <f>SUBTOTAL(109, G15:G15)</f>
        <v>9000</v>
      </c>
      <c r="H16" s="42">
        <f>SUBTOTAL(109, H15:H15)</f>
        <v>10000</v>
      </c>
      <c r="I16" s="39"/>
    </row>
    <row r="17" spans="2:9" ht="18" customHeight="1" x14ac:dyDescent="0.2">
      <c r="B17" s="15"/>
      <c r="C17" s="185" t="s">
        <v>19</v>
      </c>
      <c r="D17" s="32" t="s">
        <v>57</v>
      </c>
      <c r="E17" s="110">
        <f>'Approved 2024 2025'!G13</f>
        <v>30000</v>
      </c>
      <c r="F17" s="88">
        <f>'2025 2026'!F13</f>
        <v>30000</v>
      </c>
      <c r="G17" s="88">
        <f>'2026 2027'!F13</f>
        <v>35000</v>
      </c>
      <c r="H17" s="88">
        <f>'2027 2028'!F14</f>
        <v>30000</v>
      </c>
      <c r="I17" s="33"/>
    </row>
    <row r="18" spans="2:9" ht="16" x14ac:dyDescent="0.2">
      <c r="B18" s="15"/>
      <c r="C18" s="186"/>
      <c r="D18" s="34" t="s">
        <v>79</v>
      </c>
      <c r="E18" s="111">
        <v>0</v>
      </c>
      <c r="F18" s="89">
        <f>'2025 2026'!H13</f>
        <v>57000</v>
      </c>
      <c r="G18" s="89">
        <f>'2026 2027'!H13</f>
        <v>51000</v>
      </c>
      <c r="H18" s="89">
        <f>'2027 2028'!H14</f>
        <v>12500</v>
      </c>
      <c r="I18" s="41"/>
    </row>
    <row r="19" spans="2:9" ht="24.75" customHeight="1" x14ac:dyDescent="0.2">
      <c r="B19" s="40"/>
      <c r="C19" s="43" t="s">
        <v>82</v>
      </c>
      <c r="D19" s="45"/>
      <c r="E19" s="107">
        <f>SUM(E17:E18)</f>
        <v>30000</v>
      </c>
      <c r="F19" s="42">
        <f>SUBTOTAL(109, F17:F18)</f>
        <v>87000</v>
      </c>
      <c r="G19" s="42">
        <f>SUBTOTAL(109, G17:G18)</f>
        <v>86000</v>
      </c>
      <c r="H19" s="42">
        <f>SUBTOTAL(109, H17:H18)</f>
        <v>42500</v>
      </c>
      <c r="I19" s="39"/>
    </row>
    <row r="20" spans="2:9" ht="32.25" customHeight="1" thickBot="1" x14ac:dyDescent="0.3">
      <c r="B20" s="57" t="s">
        <v>81</v>
      </c>
      <c r="C20" s="53"/>
      <c r="D20" s="54"/>
      <c r="E20" s="112">
        <f>SUM(E19,E16,E14,E12,E9,E6)</f>
        <v>1560342</v>
      </c>
      <c r="F20" s="55">
        <f>SUM(F19,F16,F14,F12,F9,F6)</f>
        <v>1767552</v>
      </c>
      <c r="G20" s="55">
        <f>SUM(G19,G16,G14,G12,G9,G6)</f>
        <v>1761552</v>
      </c>
      <c r="H20" s="55">
        <f>SUM(H19,H16,H14,H12,H9,H6)</f>
        <v>1678340</v>
      </c>
      <c r="I20" s="56"/>
    </row>
  </sheetData>
  <sheetProtection algorithmName="SHA-512" hashValue="aA3HCjRMUUfCJaSwLmi0chtBcy7XEN+hQ5/Yqwdsj4WSrqsjPtuiO/J+DESRrK5+olD7BiMTsk+1eITjNsqO0Q==" saltValue="ZiWVZk1EXTJfRrKDD8/xMw==" spinCount="100000" sheet="1" objects="1" scenarios="1"/>
  <mergeCells count="4">
    <mergeCell ref="C17:C18"/>
    <mergeCell ref="B4:C5"/>
    <mergeCell ref="C7:C8"/>
    <mergeCell ref="C10:C11"/>
  </mergeCells>
  <conditionalFormatting sqref="D4:E5 C6:E7 D8:E8 C9:E10 D11:E11 C12:E17 D18:E18 C19:E19">
    <cfRule type="expression" dxfId="20" priority="5">
      <formula>$C4="Travel"</formula>
    </cfRule>
    <cfRule type="expression" dxfId="19" priority="6">
      <formula>$C4="TOTAL"</formula>
    </cfRule>
    <cfRule type="expression" dxfId="18" priority="7">
      <formula>$B4="TOTAL"</formula>
    </cfRule>
  </conditionalFormatting>
  <conditionalFormatting sqref="F4:I4 F6:I20">
    <cfRule type="expression" dxfId="17" priority="1">
      <formula>$C4="Travel"</formula>
    </cfRule>
    <cfRule type="expression" dxfId="16" priority="2">
      <formula>$C4="TOTAL"</formula>
    </cfRule>
    <cfRule type="expression" dxfId="15" priority="3">
      <formula>$B4="TOTAL"</formula>
    </cfRule>
  </conditionalFormatting>
  <conditionalFormatting sqref="F5:I5">
    <cfRule type="expression" dxfId="14" priority="41">
      <formula>#REF!="Travel"</formula>
    </cfRule>
    <cfRule type="expression" dxfId="13" priority="42">
      <formula>#REF!="TOTAL"</formula>
    </cfRule>
    <cfRule type="expression" dxfId="12" priority="43">
      <formula>$B5="TOTAL"</formula>
    </cfRule>
  </conditionalFormatting>
  <pageMargins left="0.31496062992125984" right="0.31496062992125984" top="0.55118110236220474" bottom="0.55118110236220474" header="0.31496062992125984" footer="0.31496062992125984"/>
  <pageSetup scale="51" fitToHeight="0" orientation="landscape" r:id="rId1"/>
  <ignoredErrors>
    <ignoredError sqref="F4:H18" unlockedFormula="1"/>
    <ignoredError sqref="E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E8120-40C7-B241-8EF7-28000D837E69}">
  <dimension ref="B1:I57"/>
  <sheetViews>
    <sheetView showGridLines="0" tabSelected="1" zoomScale="75" zoomScaleNormal="99" workbookViewId="0">
      <pane ySplit="3" topLeftCell="A4" activePane="bottomLeft" state="frozen"/>
      <selection activeCell="G48" sqref="G48"/>
      <selection pane="bottomLeft" activeCell="D17" sqref="D17"/>
    </sheetView>
  </sheetViews>
  <sheetFormatPr baseColWidth="10" defaultColWidth="9.1640625" defaultRowHeight="22" customHeight="1" outlineLevelRow="1" x14ac:dyDescent="0.2"/>
  <cols>
    <col min="1" max="1" width="9" style="11" customWidth="1"/>
    <col min="2" max="2" width="1.5" style="11" customWidth="1"/>
    <col min="3" max="3" width="33.5" style="13" customWidth="1"/>
    <col min="4" max="4" width="19.6640625" style="11" customWidth="1"/>
    <col min="5" max="5" width="22.33203125" style="11" customWidth="1"/>
    <col min="6" max="8" width="15.1640625" style="12" customWidth="1"/>
    <col min="9" max="9" width="113.5" style="12" bestFit="1" customWidth="1"/>
    <col min="10" max="16384" width="9.1640625" style="11"/>
  </cols>
  <sheetData>
    <row r="1" spans="2:9" s="22" customFormat="1" ht="28.5" customHeight="1" x14ac:dyDescent="0.25">
      <c r="B1" s="26" t="s">
        <v>29</v>
      </c>
      <c r="C1" s="25"/>
      <c r="F1" s="27"/>
      <c r="G1" s="27"/>
      <c r="H1" s="27"/>
      <c r="I1" s="27"/>
    </row>
    <row r="2" spans="2:9" s="22" customFormat="1" ht="28.5" customHeight="1" thickBot="1" x14ac:dyDescent="0.3">
      <c r="B2" s="26" t="s">
        <v>103</v>
      </c>
      <c r="C2" s="25"/>
      <c r="F2" s="24"/>
      <c r="G2" s="24"/>
      <c r="H2" s="24"/>
      <c r="I2" s="23"/>
    </row>
    <row r="3" spans="2:9" s="21" customFormat="1" ht="20" x14ac:dyDescent="0.25">
      <c r="B3" s="47"/>
      <c r="C3" s="48" t="s">
        <v>51</v>
      </c>
      <c r="D3" s="49" t="s">
        <v>63</v>
      </c>
      <c r="E3" s="83" t="s">
        <v>102</v>
      </c>
      <c r="F3" s="50" t="s">
        <v>45</v>
      </c>
      <c r="G3" s="50" t="s">
        <v>46</v>
      </c>
      <c r="H3" s="51" t="s">
        <v>47</v>
      </c>
      <c r="I3" s="52" t="s">
        <v>44</v>
      </c>
    </row>
    <row r="4" spans="2:9" ht="22" customHeight="1" outlineLevel="1" x14ac:dyDescent="0.2">
      <c r="B4" s="30"/>
      <c r="C4" s="28" t="s">
        <v>52</v>
      </c>
      <c r="D4" s="29" t="s">
        <v>49</v>
      </c>
      <c r="E4" s="130">
        <f>'Approved 2024 2025'!E19</f>
        <v>35000</v>
      </c>
      <c r="F4" s="93">
        <f>'2025 2026'!D18</f>
        <v>20000</v>
      </c>
      <c r="G4" s="93">
        <f>'2026 2027'!D18</f>
        <v>20000</v>
      </c>
      <c r="H4" s="94">
        <f>'2027 2028'!D19</f>
        <v>23000</v>
      </c>
      <c r="I4" s="126" t="s">
        <v>90</v>
      </c>
    </row>
    <row r="5" spans="2:9" ht="16" outlineLevel="1" x14ac:dyDescent="0.2">
      <c r="B5" s="190" t="s">
        <v>53</v>
      </c>
      <c r="C5" s="191"/>
      <c r="D5" s="81"/>
      <c r="E5" s="131">
        <f>SUM(E4)</f>
        <v>35000</v>
      </c>
      <c r="F5" s="82">
        <f>F4</f>
        <v>20000</v>
      </c>
      <c r="G5" s="82">
        <f>G4</f>
        <v>20000</v>
      </c>
      <c r="H5" s="82">
        <f>H4</f>
        <v>23000</v>
      </c>
      <c r="I5" s="127"/>
    </row>
    <row r="6" spans="2:9" ht="16" x14ac:dyDescent="0.2">
      <c r="B6" s="187" t="s">
        <v>54</v>
      </c>
      <c r="C6" s="188"/>
      <c r="D6" s="14" t="s">
        <v>49</v>
      </c>
      <c r="E6" s="132">
        <f>'Approved 2024 2025'!E20</f>
        <v>30000</v>
      </c>
      <c r="F6" s="95">
        <f>'2025 2026'!D19</f>
        <v>30000</v>
      </c>
      <c r="G6" s="95">
        <f>'2026 2027'!D19</f>
        <v>30000</v>
      </c>
      <c r="H6" s="96">
        <f>'2027 2028'!D20</f>
        <v>35000</v>
      </c>
      <c r="I6" s="119" t="s">
        <v>91</v>
      </c>
    </row>
    <row r="7" spans="2:9" ht="16" x14ac:dyDescent="0.2">
      <c r="B7" s="189"/>
      <c r="C7" s="186"/>
      <c r="D7" s="34" t="s">
        <v>25</v>
      </c>
      <c r="E7" s="133">
        <f>'Approved 2024 2025'!H20</f>
        <v>10000</v>
      </c>
      <c r="F7" s="97">
        <f>'2025 2026'!G19</f>
        <v>10000</v>
      </c>
      <c r="G7" s="97">
        <f>'2026 2027'!G19</f>
        <v>10000</v>
      </c>
      <c r="H7" s="98">
        <f>'2027 2028'!G20</f>
        <v>10000</v>
      </c>
      <c r="I7" s="120" t="s">
        <v>92</v>
      </c>
    </row>
    <row r="8" spans="2:9" ht="22" customHeight="1" x14ac:dyDescent="0.2">
      <c r="B8" s="40"/>
      <c r="C8" s="43" t="s">
        <v>55</v>
      </c>
      <c r="D8" s="44"/>
      <c r="E8" s="134">
        <f>SUM(E6:E7)</f>
        <v>40000</v>
      </c>
      <c r="F8" s="42">
        <f>SUBTOTAL(109,F6:F7)</f>
        <v>40000</v>
      </c>
      <c r="G8" s="42">
        <f>SUBTOTAL(109,G6:G7)</f>
        <v>40000</v>
      </c>
      <c r="H8" s="42">
        <f>SUBTOTAL(109,H6:H7)</f>
        <v>45000</v>
      </c>
      <c r="I8" s="128"/>
    </row>
    <row r="9" spans="2:9" ht="18" customHeight="1" x14ac:dyDescent="0.2">
      <c r="B9" s="15"/>
      <c r="C9" s="16" t="s">
        <v>56</v>
      </c>
      <c r="D9" s="36" t="s">
        <v>49</v>
      </c>
      <c r="E9" s="135">
        <f>'Approved 2024 2025'!E21</f>
        <v>2500</v>
      </c>
      <c r="F9" s="91">
        <f>'2025 2026'!D20</f>
        <v>2500</v>
      </c>
      <c r="G9" s="91">
        <f>'2026 2027'!D20</f>
        <v>2500</v>
      </c>
      <c r="H9" s="92">
        <f>'2027 2028'!D21</f>
        <v>2500</v>
      </c>
      <c r="I9" s="122"/>
    </row>
    <row r="10" spans="2:9" ht="22" customHeight="1" x14ac:dyDescent="0.2">
      <c r="B10" s="38"/>
      <c r="C10" s="43" t="s">
        <v>60</v>
      </c>
      <c r="D10" s="44"/>
      <c r="E10" s="134">
        <f>SUM(E9)</f>
        <v>2500</v>
      </c>
      <c r="F10" s="42">
        <f>SUBTOTAL(109,F9:F9)</f>
        <v>2500</v>
      </c>
      <c r="G10" s="42">
        <f>SUBTOTAL(109,G9:G9)</f>
        <v>2500</v>
      </c>
      <c r="H10" s="42">
        <f>SUBTOTAL(109,H9:H9)</f>
        <v>2500</v>
      </c>
      <c r="I10" s="128"/>
    </row>
    <row r="11" spans="2:9" ht="16" x14ac:dyDescent="0.2">
      <c r="B11" s="15"/>
      <c r="C11" s="188" t="s">
        <v>13</v>
      </c>
      <c r="D11" s="32" t="s">
        <v>49</v>
      </c>
      <c r="E11" s="136">
        <f>'Approved 2024 2025'!E22</f>
        <v>15000</v>
      </c>
      <c r="F11" s="88">
        <f>'2025 2026'!D21</f>
        <v>15000</v>
      </c>
      <c r="G11" s="88">
        <f>'2026 2027'!D21</f>
        <v>15000</v>
      </c>
      <c r="H11" s="99">
        <f>'2027 2028'!D22</f>
        <v>17000</v>
      </c>
      <c r="I11" s="123" t="s">
        <v>93</v>
      </c>
    </row>
    <row r="12" spans="2:9" ht="20" customHeight="1" x14ac:dyDescent="0.2">
      <c r="B12" s="15"/>
      <c r="C12" s="188"/>
      <c r="D12" s="14" t="s">
        <v>57</v>
      </c>
      <c r="E12" s="132">
        <f>'Approved 2024 2025'!G22</f>
        <v>10000</v>
      </c>
      <c r="F12" s="90">
        <f>'2025 2026'!F21</f>
        <v>10000</v>
      </c>
      <c r="G12" s="90">
        <f>'2026 2027'!F21</f>
        <v>10000</v>
      </c>
      <c r="H12" s="100">
        <f>'2027 2028'!F22</f>
        <v>10000</v>
      </c>
      <c r="I12" s="124"/>
    </row>
    <row r="13" spans="2:9" ht="16" x14ac:dyDescent="0.2">
      <c r="B13" s="15"/>
      <c r="C13" s="188"/>
      <c r="D13" s="34" t="s">
        <v>25</v>
      </c>
      <c r="E13" s="133">
        <f>'Approved 2024 2025'!H22</f>
        <v>1000</v>
      </c>
      <c r="F13" s="89">
        <f>'2025 2026'!G21</f>
        <v>1000</v>
      </c>
      <c r="G13" s="89">
        <f>'2026 2027'!G21</f>
        <v>1000</v>
      </c>
      <c r="H13" s="101">
        <f>'2027 2028'!G22</f>
        <v>1000</v>
      </c>
      <c r="I13" s="125"/>
    </row>
    <row r="14" spans="2:9" ht="22" customHeight="1" x14ac:dyDescent="0.2">
      <c r="B14" s="40"/>
      <c r="C14" s="43" t="s">
        <v>72</v>
      </c>
      <c r="D14" s="45"/>
      <c r="E14" s="134">
        <f>SUM(E11:E13)</f>
        <v>26000</v>
      </c>
      <c r="F14" s="42">
        <f>SUBTOTAL(109,F11:F13)</f>
        <v>26000</v>
      </c>
      <c r="G14" s="42">
        <f>SUBTOTAL(109,G11:G13)</f>
        <v>26000</v>
      </c>
      <c r="H14" s="42">
        <f>SUBTOTAL(109,H11:H13)</f>
        <v>28000</v>
      </c>
      <c r="I14" s="128"/>
    </row>
    <row r="15" spans="2:9" ht="16" x14ac:dyDescent="0.2">
      <c r="B15" s="15"/>
      <c r="C15" s="16" t="s">
        <v>12</v>
      </c>
      <c r="D15" s="36" t="s">
        <v>49</v>
      </c>
      <c r="E15" s="135">
        <f>'Approved 2024 2025'!E23</f>
        <v>4000</v>
      </c>
      <c r="F15" s="91">
        <f>'2025 2026'!D22</f>
        <v>4000</v>
      </c>
      <c r="G15" s="102">
        <f>'2026 2027'!D22</f>
        <v>6000</v>
      </c>
      <c r="H15" s="103">
        <f>'2027 2028'!D23</f>
        <v>6000</v>
      </c>
      <c r="I15" s="122"/>
    </row>
    <row r="16" spans="2:9" ht="22" customHeight="1" x14ac:dyDescent="0.2">
      <c r="B16" s="40"/>
      <c r="C16" s="43" t="s">
        <v>61</v>
      </c>
      <c r="D16" s="45"/>
      <c r="E16" s="134">
        <f>SUM(E15)</f>
        <v>4000</v>
      </c>
      <c r="F16" s="42">
        <f>SUBTOTAL(109,F15:F15)</f>
        <v>4000</v>
      </c>
      <c r="G16" s="42">
        <f>SUBTOTAL(109,G15:G15)</f>
        <v>6000</v>
      </c>
      <c r="H16" s="42">
        <f>SUBTOTAL(109,H15:H15)</f>
        <v>6000</v>
      </c>
      <c r="I16" s="128"/>
    </row>
    <row r="17" spans="2:9" ht="16" x14ac:dyDescent="0.2">
      <c r="B17" s="15"/>
      <c r="C17" s="188" t="s">
        <v>11</v>
      </c>
      <c r="D17" s="32" t="s">
        <v>49</v>
      </c>
      <c r="E17" s="136">
        <f>'Approved 2024 2025'!E24</f>
        <v>16000</v>
      </c>
      <c r="F17" s="88">
        <f>'2025 2026'!D23</f>
        <v>16000</v>
      </c>
      <c r="G17" s="88">
        <f>'2026 2027'!D23</f>
        <v>16000</v>
      </c>
      <c r="H17" s="99">
        <f>'2027 2028'!D24</f>
        <v>16000</v>
      </c>
      <c r="I17" s="123"/>
    </row>
    <row r="18" spans="2:9" ht="16" x14ac:dyDescent="0.2">
      <c r="B18" s="15"/>
      <c r="C18" s="188"/>
      <c r="D18" s="34" t="s">
        <v>25</v>
      </c>
      <c r="E18" s="133">
        <f>'Approved 2024 2025'!H24</f>
        <v>500</v>
      </c>
      <c r="F18" s="89">
        <f>'2025 2026'!G23</f>
        <v>500</v>
      </c>
      <c r="G18" s="89">
        <f>'2026 2027'!G23</f>
        <v>500</v>
      </c>
      <c r="H18" s="101">
        <f>'2027 2028'!G24</f>
        <v>500</v>
      </c>
      <c r="I18" s="125"/>
    </row>
    <row r="19" spans="2:9" ht="22" customHeight="1" x14ac:dyDescent="0.2">
      <c r="B19" s="40"/>
      <c r="C19" s="43" t="s">
        <v>62</v>
      </c>
      <c r="D19" s="45"/>
      <c r="E19" s="134">
        <f>SUM(E17:E18)</f>
        <v>16500</v>
      </c>
      <c r="F19" s="42">
        <f>SUBTOTAL(109,F17:F18)</f>
        <v>16500</v>
      </c>
      <c r="G19" s="42">
        <f>SUBTOTAL(109,G17:G18)</f>
        <v>16500</v>
      </c>
      <c r="H19" s="42">
        <f>SUBTOTAL(109,H17:H18)</f>
        <v>16500</v>
      </c>
      <c r="I19" s="128"/>
    </row>
    <row r="20" spans="2:9" ht="21" customHeight="1" x14ac:dyDescent="0.2">
      <c r="B20" s="15"/>
      <c r="C20" s="16" t="s">
        <v>58</v>
      </c>
      <c r="D20" s="36" t="s">
        <v>49</v>
      </c>
      <c r="E20" s="135">
        <f>'Approved 2024 2025'!E25</f>
        <v>17000</v>
      </c>
      <c r="F20" s="102">
        <f>'2025 2026'!D24</f>
        <v>17500</v>
      </c>
      <c r="G20" s="102">
        <f>'2026 2027'!D24</f>
        <v>17500</v>
      </c>
      <c r="H20" s="103">
        <f>'2027 2028'!D25</f>
        <v>17500</v>
      </c>
      <c r="I20" s="122" t="s">
        <v>172</v>
      </c>
    </row>
    <row r="21" spans="2:9" ht="16" x14ac:dyDescent="0.2">
      <c r="B21" s="40"/>
      <c r="C21" s="43" t="s">
        <v>64</v>
      </c>
      <c r="D21" s="45"/>
      <c r="E21" s="134">
        <f>SUM(E20)</f>
        <v>17000</v>
      </c>
      <c r="F21" s="42">
        <f>SUBTOTAL(109,F20:F20)</f>
        <v>17500</v>
      </c>
      <c r="G21" s="42">
        <f>SUBTOTAL(109,G20:G20)</f>
        <v>17500</v>
      </c>
      <c r="H21" s="42">
        <f>SUBTOTAL(109,H20:H20)</f>
        <v>17500</v>
      </c>
      <c r="I21" s="128"/>
    </row>
    <row r="22" spans="2:9" ht="30" customHeight="1" x14ac:dyDescent="0.2">
      <c r="B22" s="15"/>
      <c r="C22" s="16" t="s">
        <v>9</v>
      </c>
      <c r="D22" s="36" t="s">
        <v>49</v>
      </c>
      <c r="E22" s="135">
        <f>'Approved 2024 2025'!E26</f>
        <v>2500</v>
      </c>
      <c r="F22" s="102">
        <f>'2025 2026'!D25</f>
        <v>2500</v>
      </c>
      <c r="G22" s="102">
        <f>'2026 2027'!D25</f>
        <v>2500</v>
      </c>
      <c r="H22" s="103">
        <f>'2027 2028'!D26</f>
        <v>2500</v>
      </c>
      <c r="I22" s="122"/>
    </row>
    <row r="23" spans="2:9" ht="22" customHeight="1" x14ac:dyDescent="0.2">
      <c r="B23" s="40"/>
      <c r="C23" s="43" t="s">
        <v>65</v>
      </c>
      <c r="D23" s="45"/>
      <c r="E23" s="134">
        <f>SUM(E22)</f>
        <v>2500</v>
      </c>
      <c r="F23" s="42">
        <f>SUBTOTAL(109, F22:F22)</f>
        <v>2500</v>
      </c>
      <c r="G23" s="42">
        <f>SUBTOTAL(109, G22:G22)</f>
        <v>2500</v>
      </c>
      <c r="H23" s="42">
        <f>SUBTOTAL(109, H22:H22)</f>
        <v>2500</v>
      </c>
      <c r="I23" s="128"/>
    </row>
    <row r="24" spans="2:9" ht="26" customHeight="1" x14ac:dyDescent="0.2">
      <c r="B24" s="19"/>
      <c r="C24" s="31" t="s">
        <v>8</v>
      </c>
      <c r="D24" s="36" t="s">
        <v>49</v>
      </c>
      <c r="E24" s="135">
        <f>'Approved 2024 2025'!E27</f>
        <v>23955</v>
      </c>
      <c r="F24" s="91">
        <f>'2025 2026'!D26</f>
        <v>21069</v>
      </c>
      <c r="G24" s="91">
        <f>'2026 2027'!D26</f>
        <v>21420</v>
      </c>
      <c r="H24" s="92">
        <f>'2027 2028'!D27</f>
        <v>22000</v>
      </c>
      <c r="I24" s="122" t="s">
        <v>105</v>
      </c>
    </row>
    <row r="25" spans="2:9" ht="22" customHeight="1" x14ac:dyDescent="0.2">
      <c r="B25" s="40"/>
      <c r="C25" s="43" t="s">
        <v>66</v>
      </c>
      <c r="D25" s="45"/>
      <c r="E25" s="134">
        <f>SUM(E24)</f>
        <v>23955</v>
      </c>
      <c r="F25" s="42">
        <f>SUBTOTAL(109, F24:F24)</f>
        <v>21069</v>
      </c>
      <c r="G25" s="42">
        <f>SUBTOTAL(109, G24:G24)</f>
        <v>21420</v>
      </c>
      <c r="H25" s="42">
        <f>SUBTOTAL(109, H24:H24)</f>
        <v>22000</v>
      </c>
      <c r="I25" s="128"/>
    </row>
    <row r="26" spans="2:9" ht="30" customHeight="1" x14ac:dyDescent="0.2">
      <c r="B26" s="15"/>
      <c r="C26" s="16" t="s">
        <v>7</v>
      </c>
      <c r="D26" s="36" t="s">
        <v>49</v>
      </c>
      <c r="E26" s="135">
        <f>'Approved 2024 2025'!E28</f>
        <v>3000</v>
      </c>
      <c r="F26" s="88">
        <f>'2025 2026'!D27</f>
        <v>5000</v>
      </c>
      <c r="G26" s="104">
        <f>'2026 2027'!D27</f>
        <v>5000</v>
      </c>
      <c r="H26" s="105">
        <f>'2027 2028'!D28</f>
        <v>5000</v>
      </c>
      <c r="I26" s="123" t="s">
        <v>106</v>
      </c>
    </row>
    <row r="27" spans="2:9" ht="22" customHeight="1" x14ac:dyDescent="0.2">
      <c r="B27" s="40"/>
      <c r="C27" s="43" t="s">
        <v>67</v>
      </c>
      <c r="D27" s="114"/>
      <c r="E27" s="137">
        <f>SUM(E26)</f>
        <v>3000</v>
      </c>
      <c r="F27" s="42">
        <f>SUBTOTAL(109, F26:F26)</f>
        <v>5000</v>
      </c>
      <c r="G27" s="42">
        <f>SUBTOTAL(109, G26:G26)</f>
        <v>5000</v>
      </c>
      <c r="H27" s="42">
        <f>SUBTOTAL(109, H26:H26)</f>
        <v>5000</v>
      </c>
      <c r="I27" s="128"/>
    </row>
    <row r="28" spans="2:9" ht="22" hidden="1" customHeight="1" x14ac:dyDescent="0.2">
      <c r="B28" s="15"/>
      <c r="C28" s="192" t="s">
        <v>6</v>
      </c>
      <c r="D28" s="32" t="s">
        <v>43</v>
      </c>
      <c r="E28" s="136"/>
      <c r="F28" s="88"/>
      <c r="G28" s="88"/>
      <c r="H28" s="99"/>
      <c r="I28" s="123"/>
    </row>
    <row r="29" spans="2:9" ht="22" hidden="1" customHeight="1" x14ac:dyDescent="0.2">
      <c r="B29" s="15"/>
      <c r="C29" s="192"/>
      <c r="D29" s="14" t="s">
        <v>42</v>
      </c>
      <c r="E29" s="132"/>
      <c r="F29" s="90"/>
      <c r="G29" s="90"/>
      <c r="H29" s="100"/>
      <c r="I29" s="124"/>
    </row>
    <row r="30" spans="2:9" ht="22" hidden="1" customHeight="1" x14ac:dyDescent="0.2">
      <c r="B30" s="15"/>
      <c r="C30" s="192"/>
      <c r="D30" s="14" t="s">
        <v>41</v>
      </c>
      <c r="E30" s="132"/>
      <c r="F30" s="90"/>
      <c r="G30" s="90"/>
      <c r="H30" s="100"/>
      <c r="I30" s="124"/>
    </row>
    <row r="31" spans="2:9" ht="30" hidden="1" customHeight="1" x14ac:dyDescent="0.2">
      <c r="B31" s="15"/>
      <c r="C31" s="192"/>
      <c r="D31" s="14" t="s">
        <v>40</v>
      </c>
      <c r="E31" s="132"/>
      <c r="F31" s="90"/>
      <c r="G31" s="90"/>
      <c r="H31" s="100"/>
      <c r="I31" s="18"/>
    </row>
    <row r="32" spans="2:9" ht="22" hidden="1" customHeight="1" x14ac:dyDescent="0.2">
      <c r="B32" s="15"/>
      <c r="C32" s="192"/>
      <c r="D32" s="14" t="s">
        <v>39</v>
      </c>
      <c r="E32" s="132"/>
      <c r="F32" s="90"/>
      <c r="G32" s="90"/>
      <c r="H32" s="100"/>
      <c r="I32" s="124"/>
    </row>
    <row r="33" spans="2:9" ht="22" hidden="1" customHeight="1" x14ac:dyDescent="0.2">
      <c r="B33" s="15"/>
      <c r="C33" s="192"/>
      <c r="D33" s="14" t="s">
        <v>38</v>
      </c>
      <c r="E33" s="132"/>
      <c r="F33" s="90"/>
      <c r="G33" s="90"/>
      <c r="H33" s="100"/>
      <c r="I33" s="124"/>
    </row>
    <row r="34" spans="2:9" ht="16" hidden="1" customHeight="1" x14ac:dyDescent="0.2">
      <c r="B34" s="15"/>
      <c r="C34" s="192"/>
      <c r="D34" s="17" t="s">
        <v>37</v>
      </c>
      <c r="E34" s="138"/>
      <c r="F34" s="90"/>
      <c r="G34" s="90"/>
      <c r="H34" s="100"/>
      <c r="I34" s="124"/>
    </row>
    <row r="35" spans="2:9" ht="16" hidden="1" customHeight="1" x14ac:dyDescent="0.2">
      <c r="B35" s="15"/>
      <c r="C35" s="192"/>
      <c r="D35" s="17" t="s">
        <v>36</v>
      </c>
      <c r="E35" s="138"/>
      <c r="F35" s="90"/>
      <c r="G35" s="90"/>
      <c r="H35" s="100"/>
      <c r="I35" s="124"/>
    </row>
    <row r="36" spans="2:9" ht="16" hidden="1" customHeight="1" x14ac:dyDescent="0.2">
      <c r="B36" s="15"/>
      <c r="C36" s="192"/>
      <c r="D36" s="17" t="s">
        <v>35</v>
      </c>
      <c r="E36" s="138"/>
      <c r="F36" s="90"/>
      <c r="G36" s="90"/>
      <c r="H36" s="100"/>
      <c r="I36" s="124"/>
    </row>
    <row r="37" spans="2:9" ht="22" hidden="1" customHeight="1" x14ac:dyDescent="0.2">
      <c r="B37" s="15"/>
      <c r="C37" s="192"/>
      <c r="D37" s="14" t="s">
        <v>34</v>
      </c>
      <c r="E37" s="132"/>
      <c r="F37" s="90"/>
      <c r="G37" s="90"/>
      <c r="H37" s="100"/>
      <c r="I37" s="124"/>
    </row>
    <row r="38" spans="2:9" ht="22" customHeight="1" x14ac:dyDescent="0.2">
      <c r="B38" s="15"/>
      <c r="C38" s="192"/>
      <c r="D38" s="14" t="s">
        <v>49</v>
      </c>
      <c r="E38" s="132">
        <f>'Approved 2024 2025'!E29</f>
        <v>45000</v>
      </c>
      <c r="F38" s="84">
        <f>'2025 2026'!D28</f>
        <v>45000</v>
      </c>
      <c r="G38" s="84">
        <f>'2026 2027'!D28</f>
        <v>47250</v>
      </c>
      <c r="H38" s="85">
        <f>'2027 2028'!D29</f>
        <v>50000</v>
      </c>
      <c r="I38" s="124" t="s">
        <v>95</v>
      </c>
    </row>
    <row r="39" spans="2:9" ht="22" customHeight="1" x14ac:dyDescent="0.2">
      <c r="B39" s="15"/>
      <c r="C39" s="192"/>
      <c r="D39" s="14" t="s">
        <v>57</v>
      </c>
      <c r="E39" s="132">
        <f>'Approved 2024 2025'!G29</f>
        <v>70050</v>
      </c>
      <c r="F39" s="84">
        <f>'2025 2026'!F28</f>
        <v>70050</v>
      </c>
      <c r="G39" s="84">
        <f>'2026 2027'!F28</f>
        <v>70050</v>
      </c>
      <c r="H39" s="85">
        <f>'2027 2028'!F29</f>
        <v>70050</v>
      </c>
      <c r="I39" s="124"/>
    </row>
    <row r="40" spans="2:9" ht="22" customHeight="1" x14ac:dyDescent="0.2">
      <c r="B40" s="15"/>
      <c r="C40" s="192"/>
      <c r="D40" s="34" t="s">
        <v>25</v>
      </c>
      <c r="E40" s="133">
        <f>'Approved 2024 2025'!H29</f>
        <v>7000</v>
      </c>
      <c r="F40" s="86">
        <f>'2025 2026'!G28</f>
        <v>7000</v>
      </c>
      <c r="G40" s="86">
        <f>'2026 2027'!G28</f>
        <v>7000</v>
      </c>
      <c r="H40" s="87">
        <f>'2027 2028'!G29</f>
        <v>7000</v>
      </c>
      <c r="I40" s="125"/>
    </row>
    <row r="41" spans="2:9" ht="22" customHeight="1" x14ac:dyDescent="0.2">
      <c r="B41" s="15"/>
      <c r="C41" s="115"/>
      <c r="D41" s="116" t="s">
        <v>79</v>
      </c>
      <c r="E41" s="139">
        <v>0</v>
      </c>
      <c r="F41" s="117">
        <f>'2025 2026'!H28</f>
        <v>2000</v>
      </c>
      <c r="G41" s="117">
        <f>'2026 2027'!H28</f>
        <v>5000</v>
      </c>
      <c r="H41" s="117">
        <f>'2027 2028'!H29</f>
        <v>1000</v>
      </c>
      <c r="I41" s="122" t="s">
        <v>113</v>
      </c>
    </row>
    <row r="42" spans="2:9" ht="22" customHeight="1" x14ac:dyDescent="0.2">
      <c r="B42" s="40"/>
      <c r="C42" s="43" t="s">
        <v>68</v>
      </c>
      <c r="D42" s="45"/>
      <c r="E42" s="134">
        <f>SUM(E38:E41)</f>
        <v>122050</v>
      </c>
      <c r="F42" s="42">
        <f>SUM(F38:F41)</f>
        <v>124050</v>
      </c>
      <c r="G42" s="42">
        <f>SUM(G38:G41)</f>
        <v>129300</v>
      </c>
      <c r="H42" s="42">
        <f>SUM(H38:H41)</f>
        <v>128050</v>
      </c>
      <c r="I42" s="128"/>
    </row>
    <row r="43" spans="2:9" ht="18" customHeight="1" x14ac:dyDescent="0.2">
      <c r="B43" s="15"/>
      <c r="C43" s="188" t="s">
        <v>69</v>
      </c>
      <c r="D43" s="32" t="s">
        <v>49</v>
      </c>
      <c r="E43" s="136">
        <f>'Approved 2024 2025'!E30</f>
        <v>8000</v>
      </c>
      <c r="F43" s="88">
        <f>'2025 2026'!D29</f>
        <v>20000</v>
      </c>
      <c r="G43" s="88">
        <f>'2026 2027'!D29</f>
        <v>20000</v>
      </c>
      <c r="H43" s="88">
        <f>'2027 2028'!D30</f>
        <v>20000</v>
      </c>
      <c r="I43" s="123" t="s">
        <v>107</v>
      </c>
    </row>
    <row r="44" spans="2:9" ht="16" x14ac:dyDescent="0.2">
      <c r="B44" s="15"/>
      <c r="C44" s="188"/>
      <c r="D44" s="34" t="s">
        <v>57</v>
      </c>
      <c r="E44" s="133">
        <f>'Approved 2024 2025'!G30</f>
        <v>100410</v>
      </c>
      <c r="F44" s="89">
        <f>'2025 2026'!F29</f>
        <v>100810</v>
      </c>
      <c r="G44" s="89">
        <f>'2026 2027'!F29</f>
        <v>105810</v>
      </c>
      <c r="H44" s="89">
        <f>'2027 2028'!F30</f>
        <v>105810</v>
      </c>
      <c r="I44" s="125"/>
    </row>
    <row r="45" spans="2:9" ht="16" x14ac:dyDescent="0.2">
      <c r="B45" s="15"/>
      <c r="C45" s="140"/>
      <c r="D45" s="116" t="s">
        <v>79</v>
      </c>
      <c r="E45" s="146">
        <v>0</v>
      </c>
      <c r="F45" s="118">
        <f>'2025 2026'!H29</f>
        <v>225000</v>
      </c>
      <c r="G45" s="118">
        <f>'2026 2027'!H29</f>
        <v>200000</v>
      </c>
      <c r="H45" s="118">
        <f>'2027 2028'!H30</f>
        <v>49000</v>
      </c>
      <c r="I45" s="145"/>
    </row>
    <row r="46" spans="2:9" ht="24.75" customHeight="1" x14ac:dyDescent="0.2">
      <c r="B46" s="40"/>
      <c r="C46" s="43" t="s">
        <v>69</v>
      </c>
      <c r="D46" s="141"/>
      <c r="E46" s="142">
        <f>SUM(E43:E44)</f>
        <v>108410</v>
      </c>
      <c r="F46" s="143">
        <f>SUBTOTAL(109, F43:F45)</f>
        <v>345810</v>
      </c>
      <c r="G46" s="143">
        <f>SUBTOTAL(109, G43:G45)</f>
        <v>325810</v>
      </c>
      <c r="H46" s="143">
        <f>SUBTOTAL(109, H43:H45)</f>
        <v>174810</v>
      </c>
      <c r="I46" s="144"/>
    </row>
    <row r="47" spans="2:9" ht="22" customHeight="1" x14ac:dyDescent="0.2">
      <c r="B47" s="15"/>
      <c r="C47" s="188" t="s">
        <v>4</v>
      </c>
      <c r="D47" s="32" t="s">
        <v>49</v>
      </c>
      <c r="E47" s="136">
        <f>'Approved 2024 2025'!E31</f>
        <v>19140</v>
      </c>
      <c r="F47" s="88">
        <f>'2025 2026'!D30</f>
        <v>19140</v>
      </c>
      <c r="G47" s="88">
        <f>'2026 2027'!D30</f>
        <v>19140</v>
      </c>
      <c r="H47" s="88">
        <f>'2027 2028'!D31</f>
        <v>25000</v>
      </c>
      <c r="I47" s="123" t="s">
        <v>108</v>
      </c>
    </row>
    <row r="48" spans="2:9" ht="18" customHeight="1" x14ac:dyDescent="0.2">
      <c r="B48" s="15"/>
      <c r="C48" s="188"/>
      <c r="D48" s="14" t="s">
        <v>57</v>
      </c>
      <c r="E48" s="132">
        <f>'Approved 2024 2025'!G31</f>
        <v>19140</v>
      </c>
      <c r="F48" s="90">
        <f>'2025 2026'!F30</f>
        <v>19140</v>
      </c>
      <c r="G48" s="90">
        <f>'2026 2027'!F30</f>
        <v>19140</v>
      </c>
      <c r="H48" s="90">
        <f>'2027 2028'!F31</f>
        <v>19140</v>
      </c>
      <c r="I48" s="124"/>
    </row>
    <row r="49" spans="2:9" ht="16" x14ac:dyDescent="0.2">
      <c r="B49" s="15"/>
      <c r="C49" s="188"/>
      <c r="D49" s="34" t="s">
        <v>25</v>
      </c>
      <c r="E49" s="133">
        <f>'Approved 2024 2025'!H31</f>
        <v>4000</v>
      </c>
      <c r="F49" s="89">
        <f>'2025 2026'!G30</f>
        <v>4000</v>
      </c>
      <c r="G49" s="89">
        <f>'2026 2027'!G30</f>
        <v>4000</v>
      </c>
      <c r="H49" s="89">
        <f>'2027 2028'!G31</f>
        <v>4000</v>
      </c>
      <c r="I49" s="125"/>
    </row>
    <row r="50" spans="2:9" ht="24.75" customHeight="1" x14ac:dyDescent="0.2">
      <c r="B50" s="40"/>
      <c r="C50" s="43" t="s">
        <v>70</v>
      </c>
      <c r="D50" s="45"/>
      <c r="E50" s="134">
        <f>SUM(E47:E49)</f>
        <v>42280</v>
      </c>
      <c r="F50" s="42">
        <f>SUBTOTAL(109, F47:F49)</f>
        <v>42280</v>
      </c>
      <c r="G50" s="42">
        <f>SUBTOTAL(109, G47:G49)</f>
        <v>42280</v>
      </c>
      <c r="H50" s="42">
        <f>SUBTOTAL(109, H47:H49)</f>
        <v>48140</v>
      </c>
      <c r="I50" s="128"/>
    </row>
    <row r="51" spans="2:9" ht="18" customHeight="1" x14ac:dyDescent="0.2">
      <c r="B51" s="15"/>
      <c r="C51" s="188" t="s">
        <v>59</v>
      </c>
      <c r="D51" s="32" t="s">
        <v>49</v>
      </c>
      <c r="E51" s="136">
        <f>'Approved 2024 2025'!E32</f>
        <v>584328</v>
      </c>
      <c r="F51" s="88">
        <f>'2025 2026'!D31</f>
        <v>565214</v>
      </c>
      <c r="G51" s="88">
        <f>'2026 2027'!D31</f>
        <v>580693</v>
      </c>
      <c r="H51" s="88">
        <f>'2027 2028'!D32</f>
        <v>600000</v>
      </c>
      <c r="I51" s="129" t="s">
        <v>116</v>
      </c>
    </row>
    <row r="52" spans="2:9" ht="18" customHeight="1" x14ac:dyDescent="0.2">
      <c r="B52" s="15"/>
      <c r="C52" s="188"/>
      <c r="D52" s="14" t="s">
        <v>57</v>
      </c>
      <c r="E52" s="132">
        <f>'Approved 2024 2025'!G32</f>
        <v>250000</v>
      </c>
      <c r="F52" s="90">
        <f>'2025 2026'!F31</f>
        <v>270000</v>
      </c>
      <c r="G52" s="90">
        <f>'2026 2027'!F31</f>
        <v>265000</v>
      </c>
      <c r="H52" s="90">
        <f>'2027 2028'!F32</f>
        <v>265000</v>
      </c>
      <c r="I52" s="124"/>
    </row>
    <row r="53" spans="2:9" ht="16" x14ac:dyDescent="0.2">
      <c r="B53" s="15"/>
      <c r="C53" s="188"/>
      <c r="D53" s="34" t="s">
        <v>25</v>
      </c>
      <c r="E53" s="133">
        <f>'Approved 2024 2025'!H32</f>
        <v>78000</v>
      </c>
      <c r="F53" s="89">
        <f>'2025 2026'!G31</f>
        <v>70000</v>
      </c>
      <c r="G53" s="89">
        <f>'2026 2027'!G31</f>
        <v>70000</v>
      </c>
      <c r="H53" s="89">
        <f>'2027 2028'!G32</f>
        <v>70000</v>
      </c>
      <c r="I53" s="125"/>
    </row>
    <row r="54" spans="2:9" ht="24.75" customHeight="1" x14ac:dyDescent="0.2">
      <c r="B54" s="40"/>
      <c r="C54" s="43" t="s">
        <v>71</v>
      </c>
      <c r="D54" s="45"/>
      <c r="E54" s="134">
        <f>SUM(E51:E53)</f>
        <v>912328</v>
      </c>
      <c r="F54" s="42">
        <f>SUBTOTAL(109, F51:F53)</f>
        <v>905214</v>
      </c>
      <c r="G54" s="42">
        <f>SUBTOTAL(109, G51:G53)</f>
        <v>915693</v>
      </c>
      <c r="H54" s="42">
        <f>SUBTOTAL(109, H51:H53)</f>
        <v>935000</v>
      </c>
      <c r="I54" s="128"/>
    </row>
    <row r="55" spans="2:9" ht="26" customHeight="1" x14ac:dyDescent="0.2">
      <c r="B55" s="19"/>
      <c r="C55" s="31" t="s">
        <v>2</v>
      </c>
      <c r="D55" s="36" t="s">
        <v>88</v>
      </c>
      <c r="E55" s="135">
        <f>'Approved 2024 2025'!F33</f>
        <v>215000</v>
      </c>
      <c r="F55" s="91">
        <f>'2025 2026'!C32</f>
        <v>215000</v>
      </c>
      <c r="G55" s="91">
        <f>'2026 2027'!E32</f>
        <v>215000</v>
      </c>
      <c r="H55" s="92">
        <f>'2027 2028'!E33</f>
        <v>215000</v>
      </c>
      <c r="I55" s="122" t="s">
        <v>109</v>
      </c>
    </row>
    <row r="56" spans="2:9" ht="22" customHeight="1" x14ac:dyDescent="0.2">
      <c r="B56" s="40"/>
      <c r="C56" s="43" t="s">
        <v>75</v>
      </c>
      <c r="D56" s="45"/>
      <c r="E56" s="134">
        <f>SUM(E55)</f>
        <v>215000</v>
      </c>
      <c r="F56" s="42">
        <f>SUBTOTAL(109, F55:F55)</f>
        <v>215000</v>
      </c>
      <c r="G56" s="42">
        <f>SUBTOTAL(109, G55:G55)</f>
        <v>215000</v>
      </c>
      <c r="H56" s="42">
        <f>SUBTOTAL(109, H55:H55)</f>
        <v>215000</v>
      </c>
      <c r="I56" s="121"/>
    </row>
    <row r="57" spans="2:9" ht="32.25" customHeight="1" thickBot="1" x14ac:dyDescent="0.3">
      <c r="B57" s="57" t="s">
        <v>33</v>
      </c>
      <c r="C57" s="53"/>
      <c r="D57" s="54"/>
      <c r="E57" s="55">
        <f>SUM(E56,E54,E50,E46,E42,E27,E25,E23,E21,E19,E16,E14,E10,E8,E5)</f>
        <v>1570523</v>
      </c>
      <c r="F57" s="55">
        <f>SUM(F56,F54,F50,F46,F42,F27,F25,F23,F21,F19,F16,F14,F10,F8,F5)</f>
        <v>1787423</v>
      </c>
      <c r="G57" s="55">
        <f>SUM(G56,G54,G50,G46,G42,G27,G25,G23,G21,G19,G16,G14,G10,G8,G5)</f>
        <v>1785503</v>
      </c>
      <c r="H57" s="55">
        <f>SUM(H56,H54,H50,H46,H42,H27,H25,H23,H21,H19,H16,H14,H10,H8,H5)</f>
        <v>1669000</v>
      </c>
      <c r="I57" s="56"/>
    </row>
  </sheetData>
  <sheetProtection algorithmName="SHA-512" hashValue="SWVNXOoOO2QCJCqY/2u7km/zKmce6rUD1QgRqdhYhwGY/BsHMoM8oqSnh+RrKGDw55Xuwo+vD/o/57359MlIyw==" saltValue="t2N/tgndykQ5DTaa9hJJkA==" spinCount="100000" sheet="1" objects="1" scenarios="1"/>
  <mergeCells count="8">
    <mergeCell ref="B5:C5"/>
    <mergeCell ref="C28:C40"/>
    <mergeCell ref="C47:C49"/>
    <mergeCell ref="C51:C53"/>
    <mergeCell ref="B6:C7"/>
    <mergeCell ref="C43:C44"/>
    <mergeCell ref="C11:C13"/>
    <mergeCell ref="C17:C18"/>
  </mergeCells>
  <conditionalFormatting sqref="C24:I24">
    <cfRule type="expression" dxfId="11" priority="7">
      <formula>$C24="TOTAL"</formula>
    </cfRule>
  </conditionalFormatting>
  <conditionalFormatting sqref="C55:I55">
    <cfRule type="expression" dxfId="10" priority="2">
      <formula>$C55="TOTAL"</formula>
    </cfRule>
  </conditionalFormatting>
  <conditionalFormatting sqref="D6:E7 C8:E11 D12:E13 C14:E17 F16:I23 D18:E18 C19:E23 I24 C25:E26 F25:I54 C27 C28:E28 D29:E41 C42:E43 D44:E45 C46:E48 D49:E49 C50:E52 D53:E53 C54:E54 I55 C56:I56 E57:I57">
    <cfRule type="expression" dxfId="9" priority="9">
      <formula>$C6="TOTAL"</formula>
    </cfRule>
  </conditionalFormatting>
  <conditionalFormatting sqref="D6:E7 C8:E11 D12:E13 C14:E17 F16:I57 D18:E18 C19:E23 C25:E26 C27 C28:E28 D29:E41 C42:E43 D44:E45 C46:E48 D49:E49 C50:E52 D53:E53 C54:E54 C56:E56 B24:E24 B55:E55">
    <cfRule type="expression" dxfId="8" priority="10">
      <formula>$B6="TOTAL"</formula>
    </cfRule>
  </conditionalFormatting>
  <conditionalFormatting sqref="D4:I5 F6:I6 F8:I15">
    <cfRule type="expression" dxfId="7" priority="4">
      <formula>$C4="Travel"</formula>
    </cfRule>
    <cfRule type="expression" dxfId="6" priority="5">
      <formula>$C4="TOTAL"</formula>
    </cfRule>
    <cfRule type="expression" dxfId="5" priority="6">
      <formula>$B4="TOTAL"</formula>
    </cfRule>
  </conditionalFormatting>
  <conditionalFormatting sqref="E57">
    <cfRule type="expression" dxfId="4" priority="1">
      <formula>$B57="TOTAL"</formula>
    </cfRule>
  </conditionalFormatting>
  <conditionalFormatting sqref="F7:I7">
    <cfRule type="expression" dxfId="3" priority="38">
      <formula>#REF!="Travel"</formula>
    </cfRule>
    <cfRule type="expression" dxfId="2" priority="39">
      <formula>#REF!="TOTAL"</formula>
    </cfRule>
    <cfRule type="expression" dxfId="1" priority="40">
      <formula>$B7="TOTAL"</formula>
    </cfRule>
  </conditionalFormatting>
  <conditionalFormatting sqref="F16:I54 C19:E26 C55:I56 E57:I57 D6:E7 C8:E11 D12:E13 C14:E17 D18:E18 C27 C28:E28 D29:E41 C42:E43 D44:E45 C46:E48 D49:E49 C50:E52 D53:E53 C54:E54">
    <cfRule type="expression" dxfId="0" priority="8">
      <formula>$C6="Travel"</formula>
    </cfRule>
  </conditionalFormatting>
  <pageMargins left="0.31496062992125984" right="0.31496062992125984" top="0.55118110236220474" bottom="0.55118110236220474" header="0.31496062992125984" footer="0.31496062992125984"/>
  <pageSetup scale="51" fitToHeight="0" orientation="landscape" r:id="rId1"/>
  <ignoredErrors>
    <ignoredError sqref="E5 F6:H6 G7 F8:H21 F7 H7 F27:H41 F43:H56 E27" unlockedFormula="1"/>
    <ignoredError sqref="F22:H26" formula="1" unlockedFormula="1"/>
    <ignoredError sqref="E22:E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D81-E1DF-F540-BBA7-EBDEF6DA7055}">
  <sheetPr>
    <pageSetUpPr fitToPage="1"/>
  </sheetPr>
  <dimension ref="A1:AD178"/>
  <sheetViews>
    <sheetView topLeftCell="A7" workbookViewId="0">
      <selection activeCell="E24" sqref="E24"/>
    </sheetView>
  </sheetViews>
  <sheetFormatPr baseColWidth="10" defaultColWidth="11" defaultRowHeight="16" x14ac:dyDescent="0.2"/>
  <cols>
    <col min="1" max="1" width="10.1640625" style="1" customWidth="1"/>
    <col min="2" max="2" width="39.33203125" customWidth="1"/>
    <col min="3" max="3" width="26.1640625" bestFit="1" customWidth="1"/>
    <col min="4" max="4" width="17.5" customWidth="1"/>
    <col min="5" max="5" width="17.33203125" customWidth="1"/>
    <col min="6" max="7" width="17.83203125" style="1" customWidth="1"/>
    <col min="8" max="8" width="14.5" style="1" customWidth="1"/>
    <col min="9" max="10" width="11" style="1"/>
    <col min="11" max="11" width="13.1640625" style="1" bestFit="1" customWidth="1"/>
    <col min="12" max="30" width="11" style="1"/>
  </cols>
  <sheetData>
    <row r="1" spans="2:8" s="1" customFormat="1" x14ac:dyDescent="0.2"/>
    <row r="2" spans="2:8" s="1" customFormat="1" ht="21" x14ac:dyDescent="0.25">
      <c r="B2" s="9" t="s">
        <v>29</v>
      </c>
    </row>
    <row r="3" spans="2:8" s="1" customFormat="1" x14ac:dyDescent="0.2">
      <c r="B3" s="8" t="s">
        <v>104</v>
      </c>
    </row>
    <row r="4" spans="2:8" s="1" customFormat="1" x14ac:dyDescent="0.2"/>
    <row r="5" spans="2:8" x14ac:dyDescent="0.2">
      <c r="B5" s="59" t="s">
        <v>28</v>
      </c>
      <c r="C5" s="58" t="s">
        <v>48</v>
      </c>
      <c r="D5" s="59" t="s">
        <v>49</v>
      </c>
      <c r="E5" s="59" t="s">
        <v>27</v>
      </c>
      <c r="F5" s="59" t="s">
        <v>26</v>
      </c>
      <c r="G5" s="59" t="s">
        <v>25</v>
      </c>
      <c r="H5" s="59" t="s">
        <v>79</v>
      </c>
    </row>
    <row r="6" spans="2:8" ht="20" x14ac:dyDescent="0.25">
      <c r="B6" s="2" t="s">
        <v>24</v>
      </c>
      <c r="C6" s="5"/>
      <c r="D6" s="5"/>
      <c r="E6" s="5"/>
      <c r="F6" s="7"/>
      <c r="G6" s="7"/>
      <c r="H6" s="7"/>
    </row>
    <row r="7" spans="2:8" x14ac:dyDescent="0.2">
      <c r="B7" s="5"/>
      <c r="C7" s="5"/>
      <c r="D7" s="5"/>
      <c r="E7" s="5"/>
      <c r="F7" s="7"/>
      <c r="G7" s="7"/>
      <c r="H7" s="7"/>
    </row>
    <row r="8" spans="2:8" ht="17" x14ac:dyDescent="0.2">
      <c r="B8" s="5" t="s">
        <v>23</v>
      </c>
      <c r="C8" s="4">
        <f>SUM(D8:H8)</f>
        <v>405000</v>
      </c>
      <c r="D8" s="4"/>
      <c r="E8" s="4"/>
      <c r="F8" s="3">
        <v>235000</v>
      </c>
      <c r="G8" s="3"/>
      <c r="H8" s="3">
        <v>170000</v>
      </c>
    </row>
    <row r="9" spans="2:8" ht="17" x14ac:dyDescent="0.2">
      <c r="B9" s="5" t="s">
        <v>22</v>
      </c>
      <c r="C9" s="4">
        <f t="shared" ref="C9:C13" si="0">SUM(D9:H9)</f>
        <v>997552</v>
      </c>
      <c r="D9" s="4">
        <v>915052</v>
      </c>
      <c r="E9" s="4"/>
      <c r="F9" s="3"/>
      <c r="G9" s="3">
        <v>82500</v>
      </c>
      <c r="H9" s="3"/>
    </row>
    <row r="10" spans="2:8" ht="17" x14ac:dyDescent="0.2">
      <c r="B10" s="5" t="s">
        <v>21</v>
      </c>
      <c r="C10" s="4">
        <f t="shared" si="0"/>
        <v>55000</v>
      </c>
      <c r="D10" s="4"/>
      <c r="E10" s="4">
        <v>45000</v>
      </c>
      <c r="F10" s="3"/>
      <c r="G10" s="3">
        <v>10000</v>
      </c>
      <c r="H10" s="3"/>
    </row>
    <row r="11" spans="2:8" ht="17" x14ac:dyDescent="0.2">
      <c r="B11" s="5" t="s">
        <v>2</v>
      </c>
      <c r="C11" s="4">
        <f t="shared" si="0"/>
        <v>215000</v>
      </c>
      <c r="D11" s="4"/>
      <c r="E11" s="4">
        <v>215000</v>
      </c>
      <c r="F11" s="3"/>
      <c r="G11" s="3"/>
      <c r="H11" s="3"/>
    </row>
    <row r="12" spans="2:8" ht="17" x14ac:dyDescent="0.2">
      <c r="B12" s="5" t="s">
        <v>20</v>
      </c>
      <c r="C12" s="4">
        <f t="shared" si="0"/>
        <v>8000</v>
      </c>
      <c r="D12" s="4">
        <v>8000</v>
      </c>
      <c r="E12" s="5"/>
      <c r="F12" s="3"/>
      <c r="G12" s="3"/>
      <c r="H12" s="3"/>
    </row>
    <row r="13" spans="2:8" ht="17" x14ac:dyDescent="0.2">
      <c r="B13" s="5" t="s">
        <v>19</v>
      </c>
      <c r="C13" s="4">
        <f t="shared" si="0"/>
        <v>87000</v>
      </c>
      <c r="D13" s="4"/>
      <c r="E13" s="4"/>
      <c r="F13" s="3">
        <v>30000</v>
      </c>
      <c r="G13" s="3"/>
      <c r="H13" s="3">
        <v>57000</v>
      </c>
    </row>
    <row r="14" spans="2:8" ht="20" x14ac:dyDescent="0.25">
      <c r="B14" s="63" t="s">
        <v>18</v>
      </c>
      <c r="C14" s="64">
        <f t="shared" ref="C14:H14" si="1">SUM(C8:C13)</f>
        <v>1767552</v>
      </c>
      <c r="D14" s="64">
        <f t="shared" si="1"/>
        <v>923052</v>
      </c>
      <c r="E14" s="64">
        <f t="shared" si="1"/>
        <v>260000</v>
      </c>
      <c r="F14" s="64">
        <f t="shared" si="1"/>
        <v>265000</v>
      </c>
      <c r="G14" s="64">
        <f t="shared" si="1"/>
        <v>92500</v>
      </c>
      <c r="H14" s="64">
        <f t="shared" si="1"/>
        <v>227000</v>
      </c>
    </row>
    <row r="15" spans="2:8" x14ac:dyDescent="0.2">
      <c r="B15" s="5"/>
      <c r="C15" s="4"/>
      <c r="D15" s="4"/>
      <c r="E15" s="4"/>
      <c r="F15" s="3"/>
      <c r="G15" s="3"/>
      <c r="H15" s="3"/>
    </row>
    <row r="16" spans="2:8" ht="20" x14ac:dyDescent="0.25">
      <c r="B16" s="2" t="s">
        <v>17</v>
      </c>
      <c r="C16" s="4"/>
      <c r="D16" s="4"/>
      <c r="E16" s="4"/>
      <c r="F16" s="3"/>
      <c r="G16" s="3"/>
      <c r="H16" s="3"/>
    </row>
    <row r="17" spans="2:11" x14ac:dyDescent="0.2">
      <c r="B17" s="5"/>
      <c r="C17" s="4"/>
      <c r="D17" s="4"/>
      <c r="E17" s="4"/>
      <c r="F17" s="3"/>
      <c r="G17" s="3"/>
      <c r="H17" s="3"/>
    </row>
    <row r="18" spans="2:11" ht="17" x14ac:dyDescent="0.2">
      <c r="B18" s="5" t="s">
        <v>16</v>
      </c>
      <c r="C18" s="4">
        <f>SUM(D18:H18)</f>
        <v>20000</v>
      </c>
      <c r="D18" s="4">
        <v>20000</v>
      </c>
      <c r="E18" s="4"/>
      <c r="F18" s="3"/>
      <c r="G18" s="3"/>
      <c r="H18" s="3"/>
    </row>
    <row r="19" spans="2:11" ht="17" x14ac:dyDescent="0.2">
      <c r="B19" s="5" t="s">
        <v>15</v>
      </c>
      <c r="C19" s="4">
        <f t="shared" ref="C19:C32" si="2">SUM(D19:H19)</f>
        <v>40000</v>
      </c>
      <c r="D19" s="4">
        <v>30000</v>
      </c>
      <c r="E19" s="4"/>
      <c r="F19" s="3"/>
      <c r="G19" s="3">
        <v>10000</v>
      </c>
      <c r="H19" s="3"/>
    </row>
    <row r="20" spans="2:11" ht="17" x14ac:dyDescent="0.2">
      <c r="B20" s="5" t="s">
        <v>94</v>
      </c>
      <c r="C20" s="4">
        <f t="shared" si="2"/>
        <v>2500</v>
      </c>
      <c r="D20" s="4">
        <v>2500</v>
      </c>
      <c r="E20" s="4"/>
      <c r="F20" s="3"/>
      <c r="G20" s="3"/>
      <c r="H20" s="3"/>
    </row>
    <row r="21" spans="2:11" ht="17" x14ac:dyDescent="0.2">
      <c r="B21" s="5" t="s">
        <v>13</v>
      </c>
      <c r="C21" s="4">
        <f t="shared" si="2"/>
        <v>26000</v>
      </c>
      <c r="D21" s="4">
        <v>15000</v>
      </c>
      <c r="E21" s="4"/>
      <c r="F21" s="3">
        <v>10000</v>
      </c>
      <c r="G21" s="3">
        <v>1000</v>
      </c>
      <c r="H21" s="3"/>
    </row>
    <row r="22" spans="2:11" ht="17" x14ac:dyDescent="0.2">
      <c r="B22" s="5" t="s">
        <v>12</v>
      </c>
      <c r="C22" s="4">
        <f t="shared" si="2"/>
        <v>4000</v>
      </c>
      <c r="D22" s="4">
        <v>4000</v>
      </c>
      <c r="E22" s="4"/>
      <c r="F22" s="3"/>
      <c r="G22" s="3"/>
      <c r="H22" s="3"/>
    </row>
    <row r="23" spans="2:11" ht="17" x14ac:dyDescent="0.2">
      <c r="B23" s="5" t="s">
        <v>11</v>
      </c>
      <c r="C23" s="4">
        <f t="shared" si="2"/>
        <v>16500</v>
      </c>
      <c r="D23" s="4">
        <v>16000</v>
      </c>
      <c r="E23" s="4"/>
      <c r="F23" s="3"/>
      <c r="G23" s="3">
        <v>500</v>
      </c>
      <c r="H23" s="3"/>
    </row>
    <row r="24" spans="2:11" ht="17" x14ac:dyDescent="0.2">
      <c r="B24" s="5" t="s">
        <v>10</v>
      </c>
      <c r="C24" s="4">
        <f t="shared" si="2"/>
        <v>17500</v>
      </c>
      <c r="D24" s="4">
        <v>17500</v>
      </c>
      <c r="E24" s="4"/>
      <c r="F24" s="3"/>
      <c r="G24" s="3"/>
      <c r="H24" s="3"/>
    </row>
    <row r="25" spans="2:11" ht="17" x14ac:dyDescent="0.2">
      <c r="B25" s="5" t="s">
        <v>9</v>
      </c>
      <c r="C25" s="4">
        <f t="shared" si="2"/>
        <v>2500</v>
      </c>
      <c r="D25" s="4">
        <v>2500</v>
      </c>
      <c r="E25" s="4"/>
      <c r="F25" s="3"/>
      <c r="G25" s="3"/>
      <c r="H25" s="3"/>
      <c r="K25" s="6"/>
    </row>
    <row r="26" spans="2:11" ht="17" x14ac:dyDescent="0.2">
      <c r="B26" s="5" t="s">
        <v>8</v>
      </c>
      <c r="C26" s="4">
        <f t="shared" si="2"/>
        <v>21069</v>
      </c>
      <c r="D26" s="4">
        <v>21069</v>
      </c>
      <c r="E26" s="4"/>
      <c r="F26" s="3"/>
      <c r="G26" s="3"/>
      <c r="H26" s="3"/>
    </row>
    <row r="27" spans="2:11" ht="17" x14ac:dyDescent="0.2">
      <c r="B27" s="5" t="s">
        <v>7</v>
      </c>
      <c r="C27" s="4">
        <f t="shared" si="2"/>
        <v>5000</v>
      </c>
      <c r="D27" s="4">
        <v>5000</v>
      </c>
      <c r="E27" s="4"/>
      <c r="F27" s="3"/>
      <c r="G27" s="3"/>
      <c r="H27" s="3"/>
    </row>
    <row r="28" spans="2:11" ht="17" x14ac:dyDescent="0.2">
      <c r="B28" s="5" t="s">
        <v>6</v>
      </c>
      <c r="C28" s="4">
        <f t="shared" si="2"/>
        <v>124050</v>
      </c>
      <c r="D28" s="4">
        <v>45000</v>
      </c>
      <c r="E28" s="4"/>
      <c r="F28" s="3">
        <v>70050</v>
      </c>
      <c r="G28" s="3">
        <v>7000</v>
      </c>
      <c r="H28" s="3">
        <v>2000</v>
      </c>
    </row>
    <row r="29" spans="2:11" ht="17" x14ac:dyDescent="0.2">
      <c r="B29" s="5" t="s">
        <v>5</v>
      </c>
      <c r="C29" s="4">
        <f t="shared" si="2"/>
        <v>345810</v>
      </c>
      <c r="D29" s="4">
        <v>20000</v>
      </c>
      <c r="E29" s="4"/>
      <c r="F29" s="3">
        <v>100810</v>
      </c>
      <c r="G29" s="3"/>
      <c r="H29" s="3">
        <v>225000</v>
      </c>
    </row>
    <row r="30" spans="2:11" ht="17" x14ac:dyDescent="0.2">
      <c r="B30" s="5" t="s">
        <v>4</v>
      </c>
      <c r="C30" s="4">
        <f t="shared" si="2"/>
        <v>42280</v>
      </c>
      <c r="D30" s="4">
        <v>19140</v>
      </c>
      <c r="E30" s="4"/>
      <c r="F30" s="3">
        <v>19140</v>
      </c>
      <c r="G30" s="3">
        <v>4000</v>
      </c>
      <c r="H30" s="3"/>
    </row>
    <row r="31" spans="2:11" ht="17" x14ac:dyDescent="0.2">
      <c r="B31" s="5" t="s">
        <v>3</v>
      </c>
      <c r="C31" s="4">
        <f t="shared" si="2"/>
        <v>905214</v>
      </c>
      <c r="D31" s="4">
        <v>565214</v>
      </c>
      <c r="E31" s="4"/>
      <c r="F31" s="3">
        <v>270000</v>
      </c>
      <c r="G31" s="3">
        <v>70000</v>
      </c>
      <c r="H31" s="3"/>
    </row>
    <row r="32" spans="2:11" ht="17" x14ac:dyDescent="0.2">
      <c r="B32" s="5" t="s">
        <v>2</v>
      </c>
      <c r="C32" s="4">
        <f t="shared" si="2"/>
        <v>215000</v>
      </c>
      <c r="D32" s="4"/>
      <c r="E32" s="4">
        <v>215000</v>
      </c>
      <c r="F32" s="3"/>
      <c r="G32" s="3"/>
      <c r="H32" s="3"/>
    </row>
    <row r="33" spans="2:8" ht="20" x14ac:dyDescent="0.25">
      <c r="B33" s="63" t="s">
        <v>1</v>
      </c>
      <c r="C33" s="64">
        <f t="shared" ref="C33:H33" si="3">SUM(C18:C32)</f>
        <v>1787423</v>
      </c>
      <c r="D33" s="64">
        <f t="shared" si="3"/>
        <v>782923</v>
      </c>
      <c r="E33" s="64">
        <f t="shared" si="3"/>
        <v>215000</v>
      </c>
      <c r="F33" s="64">
        <f t="shared" si="3"/>
        <v>470000</v>
      </c>
      <c r="G33" s="64">
        <f t="shared" si="3"/>
        <v>92500</v>
      </c>
      <c r="H33" s="64">
        <f t="shared" si="3"/>
        <v>227000</v>
      </c>
    </row>
    <row r="34" spans="2:8" x14ac:dyDescent="0.2">
      <c r="B34" s="5"/>
      <c r="C34" s="4"/>
      <c r="D34" s="4"/>
      <c r="E34" s="4"/>
      <c r="F34" s="3"/>
      <c r="G34" s="3"/>
      <c r="H34" s="3"/>
    </row>
    <row r="35" spans="2:8" ht="21" x14ac:dyDescent="0.25">
      <c r="B35" s="60" t="s">
        <v>0</v>
      </c>
      <c r="C35" s="61">
        <f>C14-C33</f>
        <v>-19871</v>
      </c>
      <c r="D35" s="62">
        <f>D14-D33</f>
        <v>140129</v>
      </c>
      <c r="E35" s="62">
        <f>E14-E33</f>
        <v>45000</v>
      </c>
      <c r="F35" s="62">
        <f>SUM(F14-F33)</f>
        <v>-205000</v>
      </c>
      <c r="G35" s="62">
        <f>SUM(G14-G33)</f>
        <v>0</v>
      </c>
      <c r="H35" s="62">
        <f>SUM(H14-H33)</f>
        <v>0</v>
      </c>
    </row>
    <row r="36" spans="2:8" s="1" customFormat="1" x14ac:dyDescent="0.2"/>
    <row r="37" spans="2:8" s="1" customFormat="1" x14ac:dyDescent="0.2"/>
    <row r="38" spans="2:8" s="1" customFormat="1" x14ac:dyDescent="0.2"/>
    <row r="39" spans="2:8" s="1" customFormat="1" x14ac:dyDescent="0.2"/>
    <row r="40" spans="2:8" s="1" customFormat="1" x14ac:dyDescent="0.2"/>
    <row r="41" spans="2:8" s="1" customFormat="1" x14ac:dyDescent="0.2"/>
    <row r="42" spans="2:8" s="1" customFormat="1" x14ac:dyDescent="0.2"/>
    <row r="43" spans="2:8" s="1" customFormat="1" x14ac:dyDescent="0.2"/>
    <row r="44" spans="2:8" s="1" customFormat="1" x14ac:dyDescent="0.2"/>
    <row r="45" spans="2:8" s="1" customFormat="1" x14ac:dyDescent="0.2"/>
    <row r="46" spans="2:8" s="1" customFormat="1" x14ac:dyDescent="0.2"/>
    <row r="47" spans="2:8" s="1" customFormat="1" x14ac:dyDescent="0.2"/>
    <row r="48" spans="2: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</sheetData>
  <sheetProtection algorithmName="SHA-512" hashValue="uWV6YhlfFJaW84fTGFqP/zkFpUkzHSmGRVr/QOP6EaP7PU6bkhDIBy5kJxY0Zvn8wprpGga2p3L60cT30kXVPQ==" saltValue="iP9P9eQ1WohAQq7oAW+9+g==" spinCount="100000" sheet="1" objects="1" scenarios="1"/>
  <pageMargins left="0.7" right="0.7" top="0.75" bottom="0.75" header="0.3" footer="0.3"/>
  <pageSetup scale="4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5754-249B-1846-ACB4-B8A57CFC8211}">
  <sheetPr>
    <pageSetUpPr fitToPage="1"/>
  </sheetPr>
  <dimension ref="A1:AD178"/>
  <sheetViews>
    <sheetView zoomScale="85" workbookViewId="0">
      <selection activeCell="D25" sqref="D25"/>
    </sheetView>
  </sheetViews>
  <sheetFormatPr baseColWidth="10" defaultColWidth="11" defaultRowHeight="16" x14ac:dyDescent="0.2"/>
  <cols>
    <col min="1" max="1" width="10.1640625" style="1" customWidth="1"/>
    <col min="2" max="2" width="39.33203125" customWidth="1"/>
    <col min="3" max="3" width="26.1640625" bestFit="1" customWidth="1"/>
    <col min="4" max="4" width="17.5" customWidth="1"/>
    <col min="5" max="5" width="17.33203125" customWidth="1"/>
    <col min="6" max="7" width="17.83203125" style="1" customWidth="1"/>
    <col min="8" max="8" width="14.5" style="1" customWidth="1"/>
    <col min="9" max="10" width="11" style="1"/>
    <col min="11" max="11" width="13.1640625" style="1" bestFit="1" customWidth="1"/>
    <col min="12" max="30" width="11" style="1"/>
  </cols>
  <sheetData>
    <row r="1" spans="2:12" s="1" customFormat="1" x14ac:dyDescent="0.2"/>
    <row r="2" spans="2:12" s="1" customFormat="1" ht="21" x14ac:dyDescent="0.25">
      <c r="B2" s="9" t="s">
        <v>29</v>
      </c>
    </row>
    <row r="3" spans="2:12" s="1" customFormat="1" x14ac:dyDescent="0.2">
      <c r="B3" s="8" t="s">
        <v>31</v>
      </c>
    </row>
    <row r="4" spans="2:12" s="1" customFormat="1" x14ac:dyDescent="0.2"/>
    <row r="5" spans="2:12" x14ac:dyDescent="0.2">
      <c r="B5" s="59" t="s">
        <v>28</v>
      </c>
      <c r="C5" s="58" t="s">
        <v>48</v>
      </c>
      <c r="D5" s="59" t="s">
        <v>49</v>
      </c>
      <c r="E5" s="59" t="s">
        <v>27</v>
      </c>
      <c r="F5" s="59" t="s">
        <v>26</v>
      </c>
      <c r="G5" s="59" t="s">
        <v>25</v>
      </c>
      <c r="H5" s="59" t="s">
        <v>79</v>
      </c>
    </row>
    <row r="6" spans="2:12" ht="20" x14ac:dyDescent="0.25">
      <c r="B6" s="2" t="s">
        <v>24</v>
      </c>
      <c r="C6" s="5"/>
      <c r="D6" s="5"/>
      <c r="E6" s="5"/>
      <c r="F6" s="7"/>
      <c r="G6" s="7"/>
      <c r="H6" s="7"/>
    </row>
    <row r="7" spans="2:12" x14ac:dyDescent="0.2">
      <c r="B7" s="5"/>
      <c r="C7" s="5"/>
      <c r="D7" s="5"/>
      <c r="E7" s="5"/>
      <c r="F7" s="7"/>
      <c r="G7" s="7"/>
      <c r="H7" s="7"/>
    </row>
    <row r="8" spans="2:12" ht="17" x14ac:dyDescent="0.2">
      <c r="B8" s="5" t="s">
        <v>23</v>
      </c>
      <c r="C8" s="4">
        <f t="shared" ref="C8:C13" si="0">SUM(D8:H8)</f>
        <v>389000</v>
      </c>
      <c r="D8" s="4"/>
      <c r="E8" s="4"/>
      <c r="F8" s="3">
        <v>235000</v>
      </c>
      <c r="G8" s="3"/>
      <c r="H8" s="3">
        <v>154000</v>
      </c>
    </row>
    <row r="9" spans="2:12" ht="17" x14ac:dyDescent="0.2">
      <c r="B9" s="5" t="s">
        <v>22</v>
      </c>
      <c r="C9" s="4">
        <f t="shared" si="0"/>
        <v>997552</v>
      </c>
      <c r="D9" s="4">
        <v>915052</v>
      </c>
      <c r="E9" s="4"/>
      <c r="F9" s="3"/>
      <c r="G9" s="3">
        <v>82500</v>
      </c>
      <c r="H9" s="3"/>
      <c r="L9" s="10"/>
    </row>
    <row r="10" spans="2:12" ht="17" x14ac:dyDescent="0.2">
      <c r="B10" s="5" t="s">
        <v>21</v>
      </c>
      <c r="C10" s="4">
        <f t="shared" si="0"/>
        <v>65000</v>
      </c>
      <c r="D10" s="4"/>
      <c r="E10" s="4">
        <v>55000</v>
      </c>
      <c r="F10" s="3"/>
      <c r="G10" s="3">
        <v>10000</v>
      </c>
      <c r="H10" s="3"/>
    </row>
    <row r="11" spans="2:12" ht="17" x14ac:dyDescent="0.2">
      <c r="B11" s="5" t="s">
        <v>2</v>
      </c>
      <c r="C11" s="4">
        <f t="shared" si="0"/>
        <v>215000</v>
      </c>
      <c r="D11" s="4"/>
      <c r="E11" s="4">
        <v>215000</v>
      </c>
      <c r="F11" s="3"/>
      <c r="G11" s="3"/>
      <c r="H11" s="3"/>
    </row>
    <row r="12" spans="2:12" ht="17" x14ac:dyDescent="0.2">
      <c r="B12" s="5" t="s">
        <v>20</v>
      </c>
      <c r="C12" s="4">
        <f t="shared" si="0"/>
        <v>9000</v>
      </c>
      <c r="D12" s="4">
        <v>9000</v>
      </c>
      <c r="E12" s="5"/>
      <c r="F12" s="3"/>
      <c r="G12" s="3"/>
      <c r="H12" s="3"/>
    </row>
    <row r="13" spans="2:12" ht="17" x14ac:dyDescent="0.2">
      <c r="B13" s="5" t="s">
        <v>19</v>
      </c>
      <c r="C13" s="4">
        <f t="shared" si="0"/>
        <v>86000</v>
      </c>
      <c r="D13" s="4"/>
      <c r="E13" s="4"/>
      <c r="F13" s="3">
        <v>35000</v>
      </c>
      <c r="G13" s="3"/>
      <c r="H13" s="3">
        <v>51000</v>
      </c>
    </row>
    <row r="14" spans="2:12" ht="20" x14ac:dyDescent="0.25">
      <c r="B14" s="63" t="s">
        <v>18</v>
      </c>
      <c r="C14" s="64">
        <f t="shared" ref="C14:H14" si="1">SUM(C8:C13)</f>
        <v>1761552</v>
      </c>
      <c r="D14" s="64">
        <f t="shared" si="1"/>
        <v>924052</v>
      </c>
      <c r="E14" s="64">
        <f t="shared" si="1"/>
        <v>270000</v>
      </c>
      <c r="F14" s="64">
        <f t="shared" si="1"/>
        <v>270000</v>
      </c>
      <c r="G14" s="64">
        <f t="shared" si="1"/>
        <v>92500</v>
      </c>
      <c r="H14" s="64">
        <f t="shared" si="1"/>
        <v>205000</v>
      </c>
    </row>
    <row r="15" spans="2:12" x14ac:dyDescent="0.2">
      <c r="B15" s="5"/>
      <c r="C15" s="4"/>
      <c r="D15" s="4"/>
      <c r="E15" s="4"/>
      <c r="F15" s="3"/>
      <c r="G15" s="3"/>
      <c r="H15" s="3"/>
    </row>
    <row r="16" spans="2:12" ht="20" x14ac:dyDescent="0.25">
      <c r="B16" s="2" t="s">
        <v>17</v>
      </c>
      <c r="C16" s="4"/>
      <c r="D16" s="4"/>
      <c r="E16" s="4"/>
      <c r="F16" s="3"/>
      <c r="G16" s="3"/>
      <c r="H16" s="3"/>
    </row>
    <row r="17" spans="2:11" x14ac:dyDescent="0.2">
      <c r="B17" s="5"/>
      <c r="C17" s="4"/>
      <c r="D17" s="4"/>
      <c r="E17" s="4"/>
      <c r="F17" s="3"/>
      <c r="G17" s="3"/>
      <c r="H17" s="3"/>
    </row>
    <row r="18" spans="2:11" ht="17" x14ac:dyDescent="0.2">
      <c r="B18" s="5" t="s">
        <v>16</v>
      </c>
      <c r="C18" s="4">
        <f>SUM(D18:H18)</f>
        <v>20000</v>
      </c>
      <c r="D18" s="4">
        <v>20000</v>
      </c>
      <c r="E18" s="4"/>
      <c r="F18" s="3"/>
      <c r="G18" s="3"/>
      <c r="H18" s="3"/>
    </row>
    <row r="19" spans="2:11" ht="17" x14ac:dyDescent="0.2">
      <c r="B19" s="5" t="s">
        <v>15</v>
      </c>
      <c r="C19" s="4">
        <f>SUM(D19:H19)</f>
        <v>40000</v>
      </c>
      <c r="D19" s="4">
        <v>30000</v>
      </c>
      <c r="E19" s="4"/>
      <c r="F19" s="3"/>
      <c r="G19" s="3">
        <v>10000</v>
      </c>
      <c r="H19" s="3"/>
    </row>
    <row r="20" spans="2:11" ht="17" x14ac:dyDescent="0.2">
      <c r="B20" s="5" t="s">
        <v>94</v>
      </c>
      <c r="C20" s="4">
        <f t="shared" ref="C20:C32" si="2">SUM(D20:H20)</f>
        <v>2500</v>
      </c>
      <c r="D20" s="4">
        <v>2500</v>
      </c>
      <c r="E20" s="4"/>
      <c r="F20" s="3"/>
      <c r="G20" s="3"/>
      <c r="H20" s="3"/>
    </row>
    <row r="21" spans="2:11" ht="17" x14ac:dyDescent="0.2">
      <c r="B21" s="5" t="s">
        <v>13</v>
      </c>
      <c r="C21" s="4">
        <f t="shared" si="2"/>
        <v>26000</v>
      </c>
      <c r="D21" s="4">
        <v>15000</v>
      </c>
      <c r="E21" s="4"/>
      <c r="F21" s="3">
        <v>10000</v>
      </c>
      <c r="G21" s="3">
        <v>1000</v>
      </c>
      <c r="H21" s="3"/>
    </row>
    <row r="22" spans="2:11" ht="17" x14ac:dyDescent="0.2">
      <c r="B22" s="5" t="s">
        <v>12</v>
      </c>
      <c r="C22" s="4">
        <f t="shared" si="2"/>
        <v>6000</v>
      </c>
      <c r="D22" s="4">
        <v>6000</v>
      </c>
      <c r="E22" s="4"/>
      <c r="F22" s="3"/>
      <c r="G22" s="3"/>
      <c r="H22" s="3"/>
    </row>
    <row r="23" spans="2:11" ht="17" x14ac:dyDescent="0.2">
      <c r="B23" s="5" t="s">
        <v>11</v>
      </c>
      <c r="C23" s="4">
        <f t="shared" si="2"/>
        <v>16500</v>
      </c>
      <c r="D23" s="4">
        <v>16000</v>
      </c>
      <c r="E23" s="4"/>
      <c r="F23" s="3"/>
      <c r="G23" s="3">
        <v>500</v>
      </c>
      <c r="H23" s="3"/>
    </row>
    <row r="24" spans="2:11" ht="17" x14ac:dyDescent="0.2">
      <c r="B24" s="5" t="s">
        <v>10</v>
      </c>
      <c r="C24" s="4">
        <f t="shared" si="2"/>
        <v>17500</v>
      </c>
      <c r="D24" s="4">
        <v>17500</v>
      </c>
      <c r="E24" s="4"/>
      <c r="F24" s="3"/>
      <c r="G24" s="3"/>
      <c r="H24" s="3"/>
    </row>
    <row r="25" spans="2:11" ht="17" x14ac:dyDescent="0.2">
      <c r="B25" s="5" t="s">
        <v>9</v>
      </c>
      <c r="C25" s="4">
        <f t="shared" si="2"/>
        <v>2500</v>
      </c>
      <c r="D25" s="4">
        <v>2500</v>
      </c>
      <c r="E25" s="4"/>
      <c r="F25" s="3"/>
      <c r="G25" s="3"/>
      <c r="H25" s="3"/>
      <c r="K25" s="6"/>
    </row>
    <row r="26" spans="2:11" ht="17" x14ac:dyDescent="0.2">
      <c r="B26" s="5" t="s">
        <v>8</v>
      </c>
      <c r="C26" s="4">
        <f t="shared" si="2"/>
        <v>21420</v>
      </c>
      <c r="D26" s="4">
        <v>21420</v>
      </c>
      <c r="E26" s="4"/>
      <c r="F26" s="3"/>
      <c r="G26" s="3"/>
      <c r="H26" s="3"/>
    </row>
    <row r="27" spans="2:11" ht="17" x14ac:dyDescent="0.2">
      <c r="B27" s="5" t="s">
        <v>7</v>
      </c>
      <c r="C27" s="4">
        <f t="shared" si="2"/>
        <v>5000</v>
      </c>
      <c r="D27" s="4">
        <v>5000</v>
      </c>
      <c r="E27" s="4"/>
      <c r="F27" s="3"/>
      <c r="G27" s="3"/>
      <c r="H27" s="3"/>
    </row>
    <row r="28" spans="2:11" ht="17" x14ac:dyDescent="0.2">
      <c r="B28" s="5" t="s">
        <v>6</v>
      </c>
      <c r="C28" s="4">
        <f t="shared" si="2"/>
        <v>129300</v>
      </c>
      <c r="D28" s="4">
        <v>47250</v>
      </c>
      <c r="E28" s="4"/>
      <c r="F28" s="3">
        <v>70050</v>
      </c>
      <c r="G28" s="3">
        <v>7000</v>
      </c>
      <c r="H28" s="3">
        <v>5000</v>
      </c>
    </row>
    <row r="29" spans="2:11" ht="17" x14ac:dyDescent="0.2">
      <c r="B29" s="5" t="s">
        <v>5</v>
      </c>
      <c r="C29" s="4">
        <f t="shared" si="2"/>
        <v>325810</v>
      </c>
      <c r="D29" s="4">
        <v>20000</v>
      </c>
      <c r="E29" s="4"/>
      <c r="F29" s="3">
        <v>105810</v>
      </c>
      <c r="G29" s="3"/>
      <c r="H29" s="3">
        <v>200000</v>
      </c>
    </row>
    <row r="30" spans="2:11" ht="17" x14ac:dyDescent="0.2">
      <c r="B30" s="5" t="s">
        <v>4</v>
      </c>
      <c r="C30" s="4">
        <f t="shared" si="2"/>
        <v>42280</v>
      </c>
      <c r="D30" s="4">
        <v>19140</v>
      </c>
      <c r="E30" s="4"/>
      <c r="F30" s="3">
        <v>19140</v>
      </c>
      <c r="G30" s="3">
        <v>4000</v>
      </c>
      <c r="H30" s="3"/>
    </row>
    <row r="31" spans="2:11" ht="17" x14ac:dyDescent="0.2">
      <c r="B31" s="5" t="s">
        <v>3</v>
      </c>
      <c r="C31" s="4">
        <f t="shared" si="2"/>
        <v>915693</v>
      </c>
      <c r="D31" s="4">
        <v>580693</v>
      </c>
      <c r="E31" s="4"/>
      <c r="F31" s="3">
        <v>265000</v>
      </c>
      <c r="G31" s="3">
        <v>70000</v>
      </c>
      <c r="H31" s="3"/>
    </row>
    <row r="32" spans="2:11" ht="17" x14ac:dyDescent="0.2">
      <c r="B32" s="5" t="s">
        <v>2</v>
      </c>
      <c r="C32" s="4">
        <f t="shared" si="2"/>
        <v>215000</v>
      </c>
      <c r="D32" s="4"/>
      <c r="E32" s="4">
        <v>215000</v>
      </c>
      <c r="F32" s="3"/>
      <c r="G32" s="3"/>
      <c r="H32" s="3"/>
    </row>
    <row r="33" spans="2:8" ht="20" x14ac:dyDescent="0.25">
      <c r="B33" s="63" t="s">
        <v>1</v>
      </c>
      <c r="C33" s="64">
        <f t="shared" ref="C33:H33" si="3">SUM(C18:C32)</f>
        <v>1785503</v>
      </c>
      <c r="D33" s="64">
        <f t="shared" si="3"/>
        <v>803003</v>
      </c>
      <c r="E33" s="64">
        <f t="shared" si="3"/>
        <v>215000</v>
      </c>
      <c r="F33" s="64">
        <f t="shared" si="3"/>
        <v>470000</v>
      </c>
      <c r="G33" s="64">
        <f t="shared" si="3"/>
        <v>92500</v>
      </c>
      <c r="H33" s="64">
        <f t="shared" si="3"/>
        <v>205000</v>
      </c>
    </row>
    <row r="34" spans="2:8" x14ac:dyDescent="0.2">
      <c r="B34" s="5"/>
      <c r="C34" s="4"/>
      <c r="D34" s="4"/>
      <c r="E34" s="4"/>
      <c r="F34" s="3"/>
      <c r="G34" s="3"/>
      <c r="H34" s="3"/>
    </row>
    <row r="35" spans="2:8" ht="21" x14ac:dyDescent="0.25">
      <c r="B35" s="60" t="s">
        <v>0</v>
      </c>
      <c r="C35" s="61">
        <f>C14-C33</f>
        <v>-23951</v>
      </c>
      <c r="D35" s="62">
        <f>D14-D33</f>
        <v>121049</v>
      </c>
      <c r="E35" s="62">
        <f>E14-E33</f>
        <v>55000</v>
      </c>
      <c r="F35" s="62">
        <f>SUM(F14-F33)</f>
        <v>-200000</v>
      </c>
      <c r="G35" s="62">
        <f>SUM(G14-G33)</f>
        <v>0</v>
      </c>
      <c r="H35" s="62">
        <f>SUM(H14-H33)</f>
        <v>0</v>
      </c>
    </row>
    <row r="36" spans="2:8" s="1" customFormat="1" x14ac:dyDescent="0.2"/>
    <row r="37" spans="2:8" s="1" customFormat="1" x14ac:dyDescent="0.2"/>
    <row r="38" spans="2:8" s="1" customFormat="1" x14ac:dyDescent="0.2"/>
    <row r="39" spans="2:8" s="1" customFormat="1" x14ac:dyDescent="0.2"/>
    <row r="40" spans="2:8" s="1" customFormat="1" x14ac:dyDescent="0.2"/>
    <row r="41" spans="2:8" s="1" customFormat="1" x14ac:dyDescent="0.2"/>
    <row r="42" spans="2:8" s="1" customFormat="1" x14ac:dyDescent="0.2"/>
    <row r="43" spans="2:8" s="1" customFormat="1" x14ac:dyDescent="0.2"/>
    <row r="44" spans="2:8" s="1" customFormat="1" x14ac:dyDescent="0.2"/>
    <row r="45" spans="2:8" s="1" customFormat="1" x14ac:dyDescent="0.2"/>
    <row r="46" spans="2:8" s="1" customFormat="1" x14ac:dyDescent="0.2"/>
    <row r="47" spans="2:8" s="1" customFormat="1" x14ac:dyDescent="0.2"/>
    <row r="48" spans="2: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</sheetData>
  <sheetProtection algorithmName="SHA-512" hashValue="u5J4XyWBatRdwajKarDmrwjCd6g+1FsdUE2HxT2l5T9jR/oifS9lHBps/5X1mbdPlTmHjqw1AtkVUHP4DVtCIQ==" saltValue="FGj1s+v3P1ROmjWitx7NSA==" spinCount="100000" sheet="1" objects="1" scenarios="1"/>
  <pageMargins left="0.7" right="0.7" top="0.75" bottom="0.75" header="0.3" footer="0.3"/>
  <pageSetup scale="50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3D7C-44E4-2144-B9F1-3CBBB407BF79}">
  <sheetPr>
    <pageSetUpPr fitToPage="1"/>
  </sheetPr>
  <dimension ref="A1:AD179"/>
  <sheetViews>
    <sheetView workbookViewId="0">
      <selection activeCell="E9" sqref="E9"/>
    </sheetView>
  </sheetViews>
  <sheetFormatPr baseColWidth="10" defaultColWidth="11" defaultRowHeight="16" x14ac:dyDescent="0.2"/>
  <cols>
    <col min="1" max="1" width="10.1640625" style="1" customWidth="1"/>
    <col min="2" max="2" width="39.33203125" customWidth="1"/>
    <col min="3" max="3" width="26.1640625" bestFit="1" customWidth="1"/>
    <col min="4" max="4" width="17.5" customWidth="1"/>
    <col min="5" max="5" width="17.33203125" customWidth="1"/>
    <col min="6" max="7" width="17.83203125" style="1" customWidth="1"/>
    <col min="8" max="8" width="13.83203125" style="1" bestFit="1" customWidth="1"/>
    <col min="9" max="10" width="11" style="1"/>
    <col min="11" max="11" width="13.1640625" style="1" bestFit="1" customWidth="1"/>
    <col min="12" max="30" width="11" style="1"/>
  </cols>
  <sheetData>
    <row r="1" spans="2:8" s="1" customFormat="1" x14ac:dyDescent="0.2"/>
    <row r="2" spans="2:8" s="1" customFormat="1" ht="21" x14ac:dyDescent="0.25">
      <c r="B2" s="9" t="s">
        <v>29</v>
      </c>
    </row>
    <row r="3" spans="2:8" s="1" customFormat="1" x14ac:dyDescent="0.2">
      <c r="B3" s="8" t="s">
        <v>32</v>
      </c>
    </row>
    <row r="4" spans="2:8" s="1" customFormat="1" x14ac:dyDescent="0.2"/>
    <row r="5" spans="2:8" x14ac:dyDescent="0.2">
      <c r="B5" s="59" t="s">
        <v>28</v>
      </c>
      <c r="C5" s="59" t="s">
        <v>48</v>
      </c>
      <c r="D5" s="59" t="s">
        <v>50</v>
      </c>
      <c r="E5" s="59" t="s">
        <v>27</v>
      </c>
      <c r="F5" s="59" t="s">
        <v>26</v>
      </c>
      <c r="G5" s="59" t="s">
        <v>25</v>
      </c>
      <c r="H5" s="59" t="s">
        <v>79</v>
      </c>
    </row>
    <row r="6" spans="2:8" ht="20" x14ac:dyDescent="0.25">
      <c r="B6" s="2" t="s">
        <v>24</v>
      </c>
      <c r="C6" s="5"/>
      <c r="D6" s="5"/>
      <c r="E6" s="5"/>
      <c r="F6" s="7"/>
      <c r="G6" s="7"/>
      <c r="H6" s="7"/>
    </row>
    <row r="7" spans="2:8" x14ac:dyDescent="0.2">
      <c r="B7" s="5"/>
      <c r="C7" s="5"/>
      <c r="D7" s="5"/>
      <c r="E7" s="5"/>
      <c r="F7" s="7"/>
      <c r="G7" s="7"/>
      <c r="H7" s="7"/>
    </row>
    <row r="8" spans="2:8" ht="17" x14ac:dyDescent="0.2">
      <c r="B8" s="5" t="s">
        <v>23</v>
      </c>
      <c r="C8" s="4">
        <f t="shared" ref="C8:C14" si="0">SUM(D8:H8)</f>
        <v>272500</v>
      </c>
      <c r="D8" s="4"/>
      <c r="E8" s="4"/>
      <c r="F8" s="3">
        <v>235000</v>
      </c>
      <c r="G8" s="3"/>
      <c r="H8" s="3">
        <v>37500</v>
      </c>
    </row>
    <row r="9" spans="2:8" s="1" customFormat="1" ht="17" x14ac:dyDescent="0.2">
      <c r="B9" s="5" t="s">
        <v>22</v>
      </c>
      <c r="C9" s="4">
        <f t="shared" si="0"/>
        <v>1043340</v>
      </c>
      <c r="D9" s="4">
        <v>960840</v>
      </c>
      <c r="E9" s="4"/>
      <c r="F9" s="3"/>
      <c r="G9" s="3">
        <v>82500</v>
      </c>
      <c r="H9" s="3"/>
    </row>
    <row r="10" spans="2:8" s="1" customFormat="1" ht="17" x14ac:dyDescent="0.2">
      <c r="B10" s="5" t="s">
        <v>30</v>
      </c>
      <c r="C10" s="4">
        <f t="shared" si="0"/>
        <v>30000</v>
      </c>
      <c r="D10" s="4">
        <v>30000</v>
      </c>
      <c r="E10" s="4"/>
      <c r="F10" s="3"/>
      <c r="G10" s="3"/>
      <c r="H10" s="3"/>
    </row>
    <row r="11" spans="2:8" s="1" customFormat="1" ht="17" x14ac:dyDescent="0.2">
      <c r="B11" s="5" t="s">
        <v>21</v>
      </c>
      <c r="C11" s="4">
        <f t="shared" si="0"/>
        <v>65000</v>
      </c>
      <c r="D11" s="4"/>
      <c r="E11" s="4">
        <v>55000</v>
      </c>
      <c r="F11" s="3"/>
      <c r="G11" s="3">
        <v>10000</v>
      </c>
      <c r="H11" s="3"/>
    </row>
    <row r="12" spans="2:8" s="1" customFormat="1" ht="17" x14ac:dyDescent="0.2">
      <c r="B12" s="5" t="s">
        <v>2</v>
      </c>
      <c r="C12" s="4">
        <f t="shared" si="0"/>
        <v>215000</v>
      </c>
      <c r="D12" s="4"/>
      <c r="E12" s="4">
        <v>215000</v>
      </c>
      <c r="F12" s="3"/>
      <c r="G12" s="3"/>
      <c r="H12" s="3"/>
    </row>
    <row r="13" spans="2:8" s="1" customFormat="1" ht="17" x14ac:dyDescent="0.2">
      <c r="B13" s="5" t="s">
        <v>20</v>
      </c>
      <c r="C13" s="4">
        <f t="shared" si="0"/>
        <v>10000</v>
      </c>
      <c r="D13" s="4">
        <v>10000</v>
      </c>
      <c r="E13" s="5"/>
      <c r="F13" s="3"/>
      <c r="G13" s="3"/>
      <c r="H13" s="3"/>
    </row>
    <row r="14" spans="2:8" s="1" customFormat="1" ht="17" x14ac:dyDescent="0.2">
      <c r="B14" s="5" t="s">
        <v>19</v>
      </c>
      <c r="C14" s="4">
        <f t="shared" si="0"/>
        <v>42500</v>
      </c>
      <c r="D14" s="4"/>
      <c r="E14" s="4"/>
      <c r="F14" s="3">
        <v>30000</v>
      </c>
      <c r="G14" s="3"/>
      <c r="H14" s="3">
        <v>12500</v>
      </c>
    </row>
    <row r="15" spans="2:8" s="1" customFormat="1" ht="20" x14ac:dyDescent="0.25">
      <c r="B15" s="63" t="s">
        <v>18</v>
      </c>
      <c r="C15" s="64">
        <f t="shared" ref="C15:H15" si="1">SUM(C8:C14)</f>
        <v>1678340</v>
      </c>
      <c r="D15" s="64">
        <f t="shared" si="1"/>
        <v>1000840</v>
      </c>
      <c r="E15" s="64">
        <f t="shared" si="1"/>
        <v>270000</v>
      </c>
      <c r="F15" s="64">
        <f t="shared" si="1"/>
        <v>265000</v>
      </c>
      <c r="G15" s="64">
        <f t="shared" si="1"/>
        <v>92500</v>
      </c>
      <c r="H15" s="64">
        <f t="shared" si="1"/>
        <v>50000</v>
      </c>
    </row>
    <row r="16" spans="2:8" s="1" customFormat="1" x14ac:dyDescent="0.2">
      <c r="B16" s="5"/>
      <c r="C16" s="4"/>
      <c r="D16" s="4"/>
      <c r="E16" s="4"/>
      <c r="F16" s="3"/>
      <c r="G16" s="3"/>
      <c r="H16" s="3"/>
    </row>
    <row r="17" spans="2:11" s="1" customFormat="1" ht="20" x14ac:dyDescent="0.25">
      <c r="B17" s="2" t="s">
        <v>17</v>
      </c>
      <c r="C17" s="4"/>
      <c r="D17" s="4"/>
      <c r="E17" s="4"/>
      <c r="F17" s="3"/>
      <c r="G17" s="3"/>
      <c r="H17" s="3"/>
    </row>
    <row r="18" spans="2:11" s="1" customFormat="1" x14ac:dyDescent="0.2">
      <c r="B18" s="5"/>
      <c r="C18" s="4"/>
      <c r="D18" s="4"/>
      <c r="E18" s="4"/>
      <c r="F18" s="3"/>
      <c r="G18" s="3"/>
      <c r="H18" s="3"/>
    </row>
    <row r="19" spans="2:11" s="1" customFormat="1" ht="17" x14ac:dyDescent="0.2">
      <c r="B19" s="5" t="s">
        <v>16</v>
      </c>
      <c r="C19" s="4">
        <f t="shared" ref="C19:C33" si="2">SUM(D19:H19)</f>
        <v>23000</v>
      </c>
      <c r="D19" s="4">
        <v>23000</v>
      </c>
      <c r="E19" s="4"/>
      <c r="F19" s="3"/>
      <c r="G19" s="3"/>
      <c r="H19" s="3"/>
    </row>
    <row r="20" spans="2:11" s="1" customFormat="1" ht="17" x14ac:dyDescent="0.2">
      <c r="B20" s="5" t="s">
        <v>15</v>
      </c>
      <c r="C20" s="4">
        <f t="shared" si="2"/>
        <v>45000</v>
      </c>
      <c r="D20" s="4">
        <v>35000</v>
      </c>
      <c r="E20" s="4"/>
      <c r="F20" s="3"/>
      <c r="G20" s="3">
        <v>10000</v>
      </c>
      <c r="H20" s="3"/>
    </row>
    <row r="21" spans="2:11" s="1" customFormat="1" ht="17" x14ac:dyDescent="0.2">
      <c r="B21" s="5" t="s">
        <v>94</v>
      </c>
      <c r="C21" s="4">
        <f t="shared" si="2"/>
        <v>2500</v>
      </c>
      <c r="D21" s="4">
        <v>2500</v>
      </c>
      <c r="E21" s="4"/>
      <c r="F21" s="3"/>
      <c r="G21" s="3"/>
      <c r="H21" s="3"/>
    </row>
    <row r="22" spans="2:11" s="1" customFormat="1" ht="17" x14ac:dyDescent="0.2">
      <c r="B22" s="5" t="s">
        <v>13</v>
      </c>
      <c r="C22" s="4">
        <f t="shared" si="2"/>
        <v>28000</v>
      </c>
      <c r="D22" s="4">
        <v>17000</v>
      </c>
      <c r="E22" s="4"/>
      <c r="F22" s="3">
        <v>10000</v>
      </c>
      <c r="G22" s="3">
        <v>1000</v>
      </c>
      <c r="H22" s="3"/>
    </row>
    <row r="23" spans="2:11" s="1" customFormat="1" ht="17" x14ac:dyDescent="0.2">
      <c r="B23" s="5" t="s">
        <v>12</v>
      </c>
      <c r="C23" s="4">
        <f t="shared" si="2"/>
        <v>6000</v>
      </c>
      <c r="D23" s="4">
        <v>6000</v>
      </c>
      <c r="E23" s="4"/>
      <c r="F23" s="3"/>
      <c r="G23" s="3"/>
      <c r="H23" s="3"/>
    </row>
    <row r="24" spans="2:11" s="1" customFormat="1" ht="17" x14ac:dyDescent="0.2">
      <c r="B24" s="5" t="s">
        <v>11</v>
      </c>
      <c r="C24" s="4">
        <f t="shared" si="2"/>
        <v>16500</v>
      </c>
      <c r="D24" s="4">
        <v>16000</v>
      </c>
      <c r="E24" s="4"/>
      <c r="F24" s="3"/>
      <c r="G24" s="3">
        <v>500</v>
      </c>
      <c r="H24" s="3"/>
    </row>
    <row r="25" spans="2:11" s="1" customFormat="1" ht="17" x14ac:dyDescent="0.2">
      <c r="B25" s="5" t="s">
        <v>10</v>
      </c>
      <c r="C25" s="4">
        <f t="shared" si="2"/>
        <v>17500</v>
      </c>
      <c r="D25" s="4">
        <v>17500</v>
      </c>
      <c r="E25" s="4"/>
      <c r="F25" s="3"/>
      <c r="G25" s="3"/>
      <c r="H25" s="3"/>
    </row>
    <row r="26" spans="2:11" s="1" customFormat="1" ht="17" x14ac:dyDescent="0.2">
      <c r="B26" s="5" t="s">
        <v>9</v>
      </c>
      <c r="C26" s="4">
        <f t="shared" si="2"/>
        <v>2500</v>
      </c>
      <c r="D26" s="4">
        <v>2500</v>
      </c>
      <c r="E26" s="4"/>
      <c r="F26" s="3"/>
      <c r="G26" s="3"/>
      <c r="H26" s="3"/>
      <c r="K26" s="6"/>
    </row>
    <row r="27" spans="2:11" s="1" customFormat="1" ht="17" x14ac:dyDescent="0.2">
      <c r="B27" s="5" t="s">
        <v>8</v>
      </c>
      <c r="C27" s="4">
        <f t="shared" si="2"/>
        <v>22000</v>
      </c>
      <c r="D27" s="4">
        <v>22000</v>
      </c>
      <c r="E27" s="4"/>
      <c r="F27" s="3"/>
      <c r="G27" s="3"/>
      <c r="H27" s="3"/>
    </row>
    <row r="28" spans="2:11" s="1" customFormat="1" ht="17" x14ac:dyDescent="0.2">
      <c r="B28" s="5" t="s">
        <v>7</v>
      </c>
      <c r="C28" s="4">
        <f t="shared" si="2"/>
        <v>5000</v>
      </c>
      <c r="D28" s="4">
        <v>5000</v>
      </c>
      <c r="E28" s="4"/>
      <c r="F28" s="3"/>
      <c r="G28" s="3"/>
      <c r="H28" s="3"/>
    </row>
    <row r="29" spans="2:11" s="1" customFormat="1" ht="17" x14ac:dyDescent="0.2">
      <c r="B29" s="5" t="s">
        <v>6</v>
      </c>
      <c r="C29" s="4">
        <f t="shared" si="2"/>
        <v>128050</v>
      </c>
      <c r="D29" s="4">
        <v>50000</v>
      </c>
      <c r="E29" s="4"/>
      <c r="F29" s="3">
        <v>70050</v>
      </c>
      <c r="G29" s="3">
        <v>7000</v>
      </c>
      <c r="H29" s="3">
        <v>1000</v>
      </c>
    </row>
    <row r="30" spans="2:11" s="1" customFormat="1" ht="17" x14ac:dyDescent="0.2">
      <c r="B30" s="5" t="s">
        <v>5</v>
      </c>
      <c r="C30" s="4">
        <f t="shared" si="2"/>
        <v>174810</v>
      </c>
      <c r="D30" s="4">
        <v>20000</v>
      </c>
      <c r="E30" s="4"/>
      <c r="F30" s="3">
        <v>105810</v>
      </c>
      <c r="G30" s="3"/>
      <c r="H30" s="3">
        <v>49000</v>
      </c>
    </row>
    <row r="31" spans="2:11" s="1" customFormat="1" ht="17" x14ac:dyDescent="0.2">
      <c r="B31" s="5" t="s">
        <v>4</v>
      </c>
      <c r="C31" s="4">
        <f t="shared" si="2"/>
        <v>48140</v>
      </c>
      <c r="D31" s="4">
        <v>25000</v>
      </c>
      <c r="E31" s="4"/>
      <c r="F31" s="3">
        <v>19140</v>
      </c>
      <c r="G31" s="3">
        <v>4000</v>
      </c>
      <c r="H31" s="3"/>
    </row>
    <row r="32" spans="2:11" s="1" customFormat="1" ht="17" x14ac:dyDescent="0.2">
      <c r="B32" s="5" t="s">
        <v>3</v>
      </c>
      <c r="C32" s="4">
        <f t="shared" si="2"/>
        <v>935000</v>
      </c>
      <c r="D32" s="4">
        <v>600000</v>
      </c>
      <c r="E32" s="4"/>
      <c r="F32" s="3">
        <v>265000</v>
      </c>
      <c r="G32" s="3">
        <v>70000</v>
      </c>
      <c r="H32" s="3"/>
    </row>
    <row r="33" spans="2:8" s="1" customFormat="1" ht="17" x14ac:dyDescent="0.2">
      <c r="B33" s="5" t="s">
        <v>2</v>
      </c>
      <c r="C33" s="4">
        <f t="shared" si="2"/>
        <v>215000</v>
      </c>
      <c r="D33" s="4"/>
      <c r="E33" s="4">
        <v>215000</v>
      </c>
      <c r="F33" s="3"/>
      <c r="G33" s="3"/>
      <c r="H33" s="3"/>
    </row>
    <row r="34" spans="2:8" s="1" customFormat="1" ht="20" x14ac:dyDescent="0.25">
      <c r="B34" s="63" t="s">
        <v>1</v>
      </c>
      <c r="C34" s="64">
        <f t="shared" ref="C34:H34" si="3">SUM(C19:C33)</f>
        <v>1669000</v>
      </c>
      <c r="D34" s="64">
        <f t="shared" si="3"/>
        <v>841500</v>
      </c>
      <c r="E34" s="64">
        <f t="shared" si="3"/>
        <v>215000</v>
      </c>
      <c r="F34" s="64">
        <f t="shared" si="3"/>
        <v>470000</v>
      </c>
      <c r="G34" s="64">
        <f t="shared" si="3"/>
        <v>92500</v>
      </c>
      <c r="H34" s="64">
        <f t="shared" si="3"/>
        <v>50000</v>
      </c>
    </row>
    <row r="35" spans="2:8" s="1" customFormat="1" x14ac:dyDescent="0.2">
      <c r="B35" s="5"/>
      <c r="C35" s="4"/>
      <c r="D35" s="4"/>
      <c r="E35" s="4"/>
      <c r="F35" s="3"/>
      <c r="G35" s="3"/>
      <c r="H35" s="3"/>
    </row>
    <row r="36" spans="2:8" s="1" customFormat="1" ht="21" x14ac:dyDescent="0.25">
      <c r="B36" s="60" t="s">
        <v>0</v>
      </c>
      <c r="C36" s="61">
        <f>C15-C34</f>
        <v>9340</v>
      </c>
      <c r="D36" s="62">
        <f>D15-D34</f>
        <v>159340</v>
      </c>
      <c r="E36" s="62">
        <f>E15-E34</f>
        <v>55000</v>
      </c>
      <c r="F36" s="62">
        <f>SUM(F15-F34)</f>
        <v>-205000</v>
      </c>
      <c r="G36" s="62">
        <f>SUM(G15-G34)</f>
        <v>0</v>
      </c>
      <c r="H36" s="62">
        <f>SUM(H15-H34)</f>
        <v>0</v>
      </c>
    </row>
    <row r="37" spans="2:8" s="1" customFormat="1" x14ac:dyDescent="0.2"/>
    <row r="38" spans="2:8" s="1" customFormat="1" x14ac:dyDescent="0.2"/>
    <row r="39" spans="2:8" s="1" customFormat="1" x14ac:dyDescent="0.2"/>
    <row r="40" spans="2:8" s="1" customFormat="1" x14ac:dyDescent="0.2"/>
    <row r="41" spans="2:8" s="1" customFormat="1" x14ac:dyDescent="0.2"/>
    <row r="42" spans="2:8" s="1" customFormat="1" x14ac:dyDescent="0.2"/>
    <row r="43" spans="2:8" s="1" customFormat="1" x14ac:dyDescent="0.2"/>
    <row r="44" spans="2:8" s="1" customFormat="1" x14ac:dyDescent="0.2"/>
    <row r="45" spans="2:8" s="1" customFormat="1" x14ac:dyDescent="0.2"/>
    <row r="46" spans="2:8" s="1" customFormat="1" x14ac:dyDescent="0.2"/>
    <row r="47" spans="2:8" s="1" customFormat="1" x14ac:dyDescent="0.2"/>
    <row r="48" spans="2: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</sheetData>
  <sheetProtection algorithmName="SHA-512" hashValue="f+yISWKrXwWmZMFbS9GO889SZCQeFcT9/BXPJqDeWpzO6anlHENC+Lft1UMBeUrL88fNdZbiAudHcaK05R0J3A==" saltValue="wTSH/0Nafd4eUEv1pcRKPA==" spinCount="100000" sheet="1" objects="1" scenarios="1"/>
  <pageMargins left="0.7" right="0.7" top="0.75" bottom="0.75" header="0.3" footer="0.3"/>
  <pageSetup scale="5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AA1C-9842-264F-A84D-4A45CC9EB0E7}">
  <sheetPr>
    <pageSetUpPr fitToPage="1"/>
  </sheetPr>
  <dimension ref="A1:R162"/>
  <sheetViews>
    <sheetView topLeftCell="A23" zoomScale="125" zoomScaleNormal="130" zoomScalePageLayoutView="83" workbookViewId="0">
      <selection activeCell="I3" sqref="I3"/>
    </sheetView>
  </sheetViews>
  <sheetFormatPr baseColWidth="10" defaultColWidth="10.6640625" defaultRowHeight="15" x14ac:dyDescent="0.2"/>
  <cols>
    <col min="1" max="1" width="10.6640625" style="148"/>
    <col min="2" max="2" width="41.83203125" style="147" customWidth="1"/>
    <col min="3" max="3" width="20.1640625" style="147" customWidth="1"/>
    <col min="4" max="4" width="14.83203125" style="147" bestFit="1" customWidth="1"/>
    <col min="5" max="5" width="13.83203125" style="147" bestFit="1" customWidth="1"/>
    <col min="6" max="7" width="13.5" style="147" customWidth="1"/>
    <col min="8" max="18" width="10.6640625" style="148"/>
    <col min="19" max="16384" width="10.6640625" style="147"/>
  </cols>
  <sheetData>
    <row r="1" spans="2:7" s="148" customFormat="1" ht="73" customHeight="1" x14ac:dyDescent="0.2">
      <c r="B1" s="193" t="s">
        <v>171</v>
      </c>
      <c r="C1" s="194"/>
      <c r="D1" s="194"/>
      <c r="E1" s="194"/>
      <c r="F1" s="194"/>
      <c r="G1" s="194"/>
    </row>
    <row r="2" spans="2:7" s="148" customFormat="1" x14ac:dyDescent="0.2">
      <c r="B2" s="184" t="s">
        <v>170</v>
      </c>
      <c r="C2" s="183" t="s">
        <v>169</v>
      </c>
      <c r="D2" s="183" t="s">
        <v>168</v>
      </c>
      <c r="E2" s="183" t="s">
        <v>167</v>
      </c>
      <c r="F2" s="183" t="s">
        <v>166</v>
      </c>
      <c r="G2" s="182" t="s">
        <v>165</v>
      </c>
    </row>
    <row r="3" spans="2:7" s="148" customFormat="1" x14ac:dyDescent="0.2">
      <c r="B3" s="180" t="s">
        <v>164</v>
      </c>
      <c r="C3" s="179" t="s">
        <v>161</v>
      </c>
      <c r="D3" s="159">
        <v>196890.32572035849</v>
      </c>
      <c r="E3" s="159">
        <f>Table132[[#This Row],[Current]]*1.05</f>
        <v>206734.84200637642</v>
      </c>
      <c r="F3" s="159">
        <f>Table132[[#This Row],[Current]]-Table132[[#This Row],[Proposed]]</f>
        <v>-9844.5162860179262</v>
      </c>
      <c r="G3" s="178">
        <f>Table132[[#This Row],[Proposed]]/E47</f>
        <v>0.2151605119763714</v>
      </c>
    </row>
    <row r="4" spans="2:7" s="148" customFormat="1" x14ac:dyDescent="0.2">
      <c r="B4" s="180" t="s">
        <v>163</v>
      </c>
      <c r="C4" s="179" t="s">
        <v>161</v>
      </c>
      <c r="D4" s="159">
        <v>15137.219163712256</v>
      </c>
      <c r="E4" s="159">
        <f>Table132[[#This Row],[Current]]*1.05</f>
        <v>15894.080121897869</v>
      </c>
      <c r="F4" s="159">
        <f>Table132[[#This Row],[Current]]-Table132[[#This Row],[Proposed]]</f>
        <v>-756.86095818561262</v>
      </c>
      <c r="G4" s="178">
        <f>Table132[[#This Row],[Proposed]]/E47</f>
        <v>1.65418580788406E-2</v>
      </c>
    </row>
    <row r="5" spans="2:7" s="148" customFormat="1" x14ac:dyDescent="0.2">
      <c r="B5" s="180" t="s">
        <v>162</v>
      </c>
      <c r="C5" s="179" t="s">
        <v>161</v>
      </c>
      <c r="D5" s="159">
        <v>90819.331384308214</v>
      </c>
      <c r="E5" s="159">
        <f>Table132[[#This Row],[Current]]*1.05</f>
        <v>95360.297953523623</v>
      </c>
      <c r="F5" s="159">
        <f>Table132[[#This Row],[Current]]-Table132[[#This Row],[Proposed]]</f>
        <v>-4540.9665692154085</v>
      </c>
      <c r="G5" s="178">
        <f>Table132[[#This Row],[Proposed]]/E47</f>
        <v>9.924679522219397E-2</v>
      </c>
    </row>
    <row r="6" spans="2:7" s="148" customFormat="1" x14ac:dyDescent="0.2">
      <c r="B6" s="177" t="s">
        <v>160</v>
      </c>
      <c r="C6" s="176"/>
      <c r="D6" s="175">
        <f>SUM(D3:D5)</f>
        <v>302846.87626837898</v>
      </c>
      <c r="E6" s="175">
        <f>SUM(E3:E5)</f>
        <v>317989.22008179792</v>
      </c>
      <c r="F6" s="181">
        <f>Table132[[#This Row],[Current]]-Table132[[#This Row],[Proposed]]</f>
        <v>-15142.343813418935</v>
      </c>
      <c r="G6" s="174">
        <f>SUM(G3:G5)</f>
        <v>0.33094916527740598</v>
      </c>
    </row>
    <row r="7" spans="2:7" s="148" customFormat="1" x14ac:dyDescent="0.2">
      <c r="B7" s="180" t="s">
        <v>159</v>
      </c>
      <c r="C7" s="179" t="s">
        <v>154</v>
      </c>
      <c r="D7" s="159">
        <v>172770.77329440959</v>
      </c>
      <c r="E7" s="159">
        <f>Table132[[#This Row],[Current]]*1.05</f>
        <v>181409.31195913008</v>
      </c>
      <c r="F7" s="159">
        <f>Table132[[#This Row],[Current]]-Table132[[#This Row],[Proposed]]</f>
        <v>-8638.5386647204868</v>
      </c>
      <c r="G7" s="178">
        <f>Table132[[#This Row],[Proposed]]/E47</f>
        <v>0.18880281649478231</v>
      </c>
    </row>
    <row r="8" spans="2:7" s="148" customFormat="1" x14ac:dyDescent="0.2">
      <c r="B8" s="180" t="s">
        <v>158</v>
      </c>
      <c r="C8" s="179" t="s">
        <v>154</v>
      </c>
      <c r="D8" s="159">
        <v>208338.50675868971</v>
      </c>
      <c r="E8" s="159">
        <f>Table132[[#This Row],[Current]]*1.05</f>
        <v>218755.43209662419</v>
      </c>
      <c r="F8" s="159">
        <f>Table132[[#This Row],[Current]]-Table132[[#This Row],[Proposed]]</f>
        <v>-10416.925337934488</v>
      </c>
      <c r="G8" s="178">
        <f>Table132[[#This Row],[Proposed]]/E47</f>
        <v>0.22767101234957909</v>
      </c>
    </row>
    <row r="9" spans="2:7" s="148" customFormat="1" x14ac:dyDescent="0.2">
      <c r="B9" s="180" t="s">
        <v>157</v>
      </c>
      <c r="C9" s="179" t="s">
        <v>154</v>
      </c>
      <c r="D9" s="159">
        <v>65147.420461640017</v>
      </c>
      <c r="E9" s="159">
        <f>Table132[[#This Row],[Current]]*1.05</f>
        <v>68404.791484722024</v>
      </c>
      <c r="F9" s="159">
        <f>Table132[[#This Row],[Current]]-Table132[[#This Row],[Proposed]]</f>
        <v>-3257.371023082007</v>
      </c>
      <c r="G9" s="178">
        <f>Table132[[#This Row],[Proposed]]/E47</f>
        <v>7.1192692120255988E-2</v>
      </c>
    </row>
    <row r="10" spans="2:7" s="148" customFormat="1" x14ac:dyDescent="0.2">
      <c r="B10" s="180" t="s">
        <v>156</v>
      </c>
      <c r="C10" s="179" t="s">
        <v>154</v>
      </c>
      <c r="D10" s="159">
        <v>15137.219163712256</v>
      </c>
      <c r="E10" s="159">
        <f>Table132[[#This Row],[Current]]*1.05</f>
        <v>15894.080121897869</v>
      </c>
      <c r="F10" s="159">
        <f>Table132[[#This Row],[Current]]-Table132[[#This Row],[Proposed]]</f>
        <v>-756.86095818561262</v>
      </c>
      <c r="G10" s="178">
        <f>Table132[[#This Row],[Proposed]]/E47</f>
        <v>1.65418580788406E-2</v>
      </c>
    </row>
    <row r="11" spans="2:7" s="148" customFormat="1" x14ac:dyDescent="0.2">
      <c r="B11" s="180" t="s">
        <v>155</v>
      </c>
      <c r="C11" s="179" t="s">
        <v>154</v>
      </c>
      <c r="D11" s="159">
        <v>26956.542590318106</v>
      </c>
      <c r="E11" s="159">
        <f>Table132[[#This Row],[Current]]*1.05</f>
        <v>28304.369719834012</v>
      </c>
      <c r="F11" s="159">
        <f>Table132[[#This Row],[Current]]-Table132[[#This Row],[Proposed]]</f>
        <v>-1347.8271295159066</v>
      </c>
      <c r="G11" s="178">
        <f>Table132[[#This Row],[Proposed]]/E47</f>
        <v>2.9457940524123909E-2</v>
      </c>
    </row>
    <row r="12" spans="2:7" s="148" customFormat="1" x14ac:dyDescent="0.2">
      <c r="B12" s="177" t="s">
        <v>153</v>
      </c>
      <c r="C12" s="176"/>
      <c r="D12" s="175">
        <f>SUM(D7:D11)</f>
        <v>488350.46226876962</v>
      </c>
      <c r="E12" s="175">
        <f>SUM(E7:E11)</f>
        <v>512767.98538220819</v>
      </c>
      <c r="F12" s="175">
        <f>SUM(F7:F11)</f>
        <v>-24417.523113438503</v>
      </c>
      <c r="G12" s="174">
        <f>SUM(G7:G11)</f>
        <v>0.53366631956758181</v>
      </c>
    </row>
    <row r="13" spans="2:7" s="148" customFormat="1" x14ac:dyDescent="0.2">
      <c r="B13" s="173" t="s">
        <v>152</v>
      </c>
      <c r="C13" s="172"/>
      <c r="D13" s="171">
        <f>SUM(D12,D6)</f>
        <v>791197.33853714867</v>
      </c>
      <c r="E13" s="171">
        <f>SUM(E12,E6)</f>
        <v>830757.20546400617</v>
      </c>
      <c r="F13" s="171">
        <f>SUM(F12,F6)</f>
        <v>-39559.866926857438</v>
      </c>
      <c r="G13" s="170">
        <f>SUM(G12,G6)</f>
        <v>0.86461548484498785</v>
      </c>
    </row>
    <row r="14" spans="2:7" s="148" customFormat="1" x14ac:dyDescent="0.2">
      <c r="B14" s="169" t="s">
        <v>151</v>
      </c>
      <c r="C14" s="168"/>
      <c r="D14" s="167"/>
      <c r="E14" s="167"/>
      <c r="F14" s="167"/>
      <c r="G14" s="166"/>
    </row>
    <row r="15" spans="2:7" s="148" customFormat="1" x14ac:dyDescent="0.2">
      <c r="B15" s="161" t="s">
        <v>150</v>
      </c>
      <c r="C15" s="160"/>
      <c r="D15" s="158">
        <v>4955.5379743800886</v>
      </c>
      <c r="E15" s="159">
        <f>Table132[[#This Row],[Current]]*1.05</f>
        <v>5203.3148730990933</v>
      </c>
      <c r="F15" s="158">
        <f>Table132[[#This Row],[Current]]-Table132[[#This Row],[Proposed]]</f>
        <v>-247.77689871900475</v>
      </c>
      <c r="G15" s="157"/>
    </row>
    <row r="16" spans="2:7" s="148" customFormat="1" x14ac:dyDescent="0.2">
      <c r="B16" s="161" t="s">
        <v>149</v>
      </c>
      <c r="C16" s="160"/>
      <c r="D16" s="158">
        <v>4955.5379743800886</v>
      </c>
      <c r="E16" s="159">
        <f>Table132[[#This Row],[Current]]*1.05</f>
        <v>5203.3148730990933</v>
      </c>
      <c r="F16" s="158">
        <f>Table132[[#This Row],[Current]]-Table132[[#This Row],[Proposed]]</f>
        <v>-247.77689871900475</v>
      </c>
      <c r="G16" s="157"/>
    </row>
    <row r="17" spans="2:7" s="148" customFormat="1" x14ac:dyDescent="0.2">
      <c r="B17" s="161" t="s">
        <v>148</v>
      </c>
      <c r="C17" s="160"/>
      <c r="D17" s="158">
        <v>4955.5379743800886</v>
      </c>
      <c r="E17" s="159">
        <f>Table132[[#This Row],[Current]]*1.05</f>
        <v>5203.3148730990933</v>
      </c>
      <c r="F17" s="158">
        <f>Table132[[#This Row],[Current]]-Table132[[#This Row],[Proposed]]</f>
        <v>-247.77689871900475</v>
      </c>
      <c r="G17" s="157"/>
    </row>
    <row r="18" spans="2:7" s="148" customFormat="1" x14ac:dyDescent="0.2">
      <c r="B18" s="161" t="s">
        <v>147</v>
      </c>
      <c r="C18" s="160"/>
      <c r="D18" s="158">
        <v>4955.5379743800886</v>
      </c>
      <c r="E18" s="159">
        <f>Table132[[#This Row],[Current]]*1.05</f>
        <v>5203.3148730990933</v>
      </c>
      <c r="F18" s="158">
        <f>Table132[[#This Row],[Current]]-Table132[[#This Row],[Proposed]]</f>
        <v>-247.77689871900475</v>
      </c>
      <c r="G18" s="157"/>
    </row>
    <row r="19" spans="2:7" s="148" customFormat="1" x14ac:dyDescent="0.2">
      <c r="B19" s="161" t="s">
        <v>146</v>
      </c>
      <c r="C19" s="160"/>
      <c r="D19" s="158">
        <v>4955.5379743800886</v>
      </c>
      <c r="E19" s="159">
        <f>Table132[[#This Row],[Current]]*1.05</f>
        <v>5203.3148730990933</v>
      </c>
      <c r="F19" s="158">
        <f>Table132[[#This Row],[Current]]-Table132[[#This Row],[Proposed]]</f>
        <v>-247.77689871900475</v>
      </c>
      <c r="G19" s="157"/>
    </row>
    <row r="20" spans="2:7" s="148" customFormat="1" x14ac:dyDescent="0.2">
      <c r="B20" s="161" t="s">
        <v>145</v>
      </c>
      <c r="C20" s="160"/>
      <c r="D20" s="158">
        <v>4955.5379743800886</v>
      </c>
      <c r="E20" s="159">
        <f>Table132[[#This Row],[Current]]*1.05</f>
        <v>5203.3148730990933</v>
      </c>
      <c r="F20" s="158">
        <f>Table132[[#This Row],[Current]]-Table132[[#This Row],[Proposed]]</f>
        <v>-247.77689871900475</v>
      </c>
      <c r="G20" s="157"/>
    </row>
    <row r="21" spans="2:7" s="148" customFormat="1" x14ac:dyDescent="0.2">
      <c r="B21" s="161" t="s">
        <v>144</v>
      </c>
      <c r="C21" s="160"/>
      <c r="D21" s="158">
        <v>4955.5379743800886</v>
      </c>
      <c r="E21" s="159">
        <f>Table132[[#This Row],[Current]]*1.05</f>
        <v>5203.3148730990933</v>
      </c>
      <c r="F21" s="158">
        <f>Table132[[#This Row],[Current]]-Table132[[#This Row],[Proposed]]</f>
        <v>-247.77689871900475</v>
      </c>
      <c r="G21" s="157"/>
    </row>
    <row r="22" spans="2:7" s="148" customFormat="1" x14ac:dyDescent="0.2">
      <c r="B22" s="161" t="s">
        <v>143</v>
      </c>
      <c r="C22" s="160"/>
      <c r="D22" s="158" t="s">
        <v>123</v>
      </c>
      <c r="E22" s="158" t="s">
        <v>123</v>
      </c>
      <c r="F22" s="158" t="s">
        <v>123</v>
      </c>
      <c r="G22" s="158"/>
    </row>
    <row r="23" spans="2:7" s="148" customFormat="1" x14ac:dyDescent="0.2">
      <c r="B23" s="161" t="s">
        <v>142</v>
      </c>
      <c r="C23" s="160"/>
      <c r="D23" s="158">
        <v>4955.5379743800886</v>
      </c>
      <c r="E23" s="159">
        <f>Table132[[#This Row],[Current]]*1.05</f>
        <v>5203.3148730990933</v>
      </c>
      <c r="F23" s="158">
        <f>Table132[[#This Row],[Current]]-Table132[[#This Row],[Proposed]]</f>
        <v>-247.77689871900475</v>
      </c>
      <c r="G23" s="157"/>
    </row>
    <row r="24" spans="2:7" s="148" customFormat="1" x14ac:dyDescent="0.2">
      <c r="B24" s="161" t="s">
        <v>141</v>
      </c>
      <c r="C24" s="160"/>
      <c r="D24" s="158">
        <v>4955.5379743800886</v>
      </c>
      <c r="E24" s="159">
        <f>Table132[[#This Row],[Current]]*1.05</f>
        <v>5203.3148730990933</v>
      </c>
      <c r="F24" s="158">
        <f>Table132[[#This Row],[Current]]-Table132[[#This Row],[Proposed]]</f>
        <v>-247.77689871900475</v>
      </c>
      <c r="G24" s="157"/>
    </row>
    <row r="25" spans="2:7" s="148" customFormat="1" x14ac:dyDescent="0.2">
      <c r="B25" s="161" t="s">
        <v>140</v>
      </c>
      <c r="C25" s="160"/>
      <c r="D25" s="158" t="s">
        <v>123</v>
      </c>
      <c r="E25" s="158" t="s">
        <v>123</v>
      </c>
      <c r="F25" s="158" t="s">
        <v>123</v>
      </c>
      <c r="G25" s="157"/>
    </row>
    <row r="26" spans="2:7" s="148" customFormat="1" x14ac:dyDescent="0.2">
      <c r="B26" s="161" t="s">
        <v>139</v>
      </c>
      <c r="C26" s="160"/>
      <c r="D26" s="158">
        <v>4955.5379743800886</v>
      </c>
      <c r="E26" s="159">
        <f>Table132[[#This Row],[Current]]*1.05</f>
        <v>5203.3148730990933</v>
      </c>
      <c r="F26" s="158">
        <f>Table132[[#This Row],[Current]]-Table132[[#This Row],[Proposed]]</f>
        <v>-247.77689871900475</v>
      </c>
      <c r="G26" s="157"/>
    </row>
    <row r="27" spans="2:7" s="148" customFormat="1" x14ac:dyDescent="0.2">
      <c r="B27" s="161" t="s">
        <v>138</v>
      </c>
      <c r="C27" s="160"/>
      <c r="D27" s="158">
        <v>4955.5379743800886</v>
      </c>
      <c r="E27" s="159">
        <f>Table132[[#This Row],[Current]]*1.05</f>
        <v>5203.3148730990933</v>
      </c>
      <c r="F27" s="158">
        <f>Table132[[#This Row],[Current]]-Table132[[#This Row],[Proposed]]</f>
        <v>-247.77689871900475</v>
      </c>
      <c r="G27" s="157"/>
    </row>
    <row r="28" spans="2:7" s="148" customFormat="1" x14ac:dyDescent="0.2">
      <c r="B28" s="161" t="s">
        <v>137</v>
      </c>
      <c r="C28" s="160"/>
      <c r="D28" s="158">
        <v>4955.5379743800886</v>
      </c>
      <c r="E28" s="159">
        <f>Table132[[#This Row],[Current]]*1.05</f>
        <v>5203.3148730990933</v>
      </c>
      <c r="F28" s="158">
        <f>Table132[[#This Row],[Current]]-Table132[[#This Row],[Proposed]]</f>
        <v>-247.77689871900475</v>
      </c>
      <c r="G28" s="157"/>
    </row>
    <row r="29" spans="2:7" s="148" customFormat="1" x14ac:dyDescent="0.2">
      <c r="B29" s="161" t="s">
        <v>136</v>
      </c>
      <c r="C29" s="160"/>
      <c r="D29" s="158" t="s">
        <v>123</v>
      </c>
      <c r="E29" s="158" t="s">
        <v>123</v>
      </c>
      <c r="F29" s="158" t="s">
        <v>123</v>
      </c>
      <c r="G29" s="157"/>
    </row>
    <row r="30" spans="2:7" s="148" customFormat="1" x14ac:dyDescent="0.2">
      <c r="B30" s="161" t="s">
        <v>135</v>
      </c>
      <c r="C30" s="160"/>
      <c r="D30" s="158" t="s">
        <v>123</v>
      </c>
      <c r="E30" s="158" t="s">
        <v>123</v>
      </c>
      <c r="F30" s="158" t="s">
        <v>123</v>
      </c>
      <c r="G30" s="157"/>
    </row>
    <row r="31" spans="2:7" s="148" customFormat="1" x14ac:dyDescent="0.2">
      <c r="B31" s="161" t="s">
        <v>134</v>
      </c>
      <c r="C31" s="160"/>
      <c r="D31" s="158">
        <v>4955.5379743800886</v>
      </c>
      <c r="E31" s="159">
        <f>Table132[[#This Row],[Current]]*1.05</f>
        <v>5203.3148730990933</v>
      </c>
      <c r="F31" s="158">
        <f>Table132[[#This Row],[Current]]-Table132[[#This Row],[Proposed]]</f>
        <v>-247.77689871900475</v>
      </c>
      <c r="G31" s="157"/>
    </row>
    <row r="32" spans="2:7" s="148" customFormat="1" x14ac:dyDescent="0.2">
      <c r="B32" s="161" t="s">
        <v>133</v>
      </c>
      <c r="C32" s="160"/>
      <c r="D32" s="158">
        <v>4955.5379743800886</v>
      </c>
      <c r="E32" s="159">
        <f>Table132[[#This Row],[Current]]*1.05</f>
        <v>5203.3148730990933</v>
      </c>
      <c r="F32" s="158">
        <f>Table132[[#This Row],[Current]]-Table132[[#This Row],[Proposed]]</f>
        <v>-247.77689871900475</v>
      </c>
      <c r="G32" s="157"/>
    </row>
    <row r="33" spans="2:7" s="148" customFormat="1" x14ac:dyDescent="0.2">
      <c r="B33" s="161" t="s">
        <v>132</v>
      </c>
      <c r="C33" s="160"/>
      <c r="D33" s="158" t="s">
        <v>123</v>
      </c>
      <c r="E33" s="158" t="s">
        <v>123</v>
      </c>
      <c r="F33" s="158" t="s">
        <v>123</v>
      </c>
      <c r="G33" s="157"/>
    </row>
    <row r="34" spans="2:7" s="148" customFormat="1" x14ac:dyDescent="0.2">
      <c r="B34" s="161" t="s">
        <v>131</v>
      </c>
      <c r="C34" s="160"/>
      <c r="D34" s="158">
        <v>4955.5379743800886</v>
      </c>
      <c r="E34" s="159">
        <f>Table132[[#This Row],[Current]]*1.05</f>
        <v>5203.3148730990933</v>
      </c>
      <c r="F34" s="158">
        <f>Table132[[#This Row],[Current]]-Table132[[#This Row],[Proposed]]</f>
        <v>-247.77689871900475</v>
      </c>
      <c r="G34" s="157"/>
    </row>
    <row r="35" spans="2:7" s="148" customFormat="1" x14ac:dyDescent="0.2">
      <c r="B35" s="161" t="s">
        <v>130</v>
      </c>
      <c r="C35" s="160"/>
      <c r="D35" s="158">
        <v>4955.5379743800886</v>
      </c>
      <c r="E35" s="159">
        <f>Table132[[#This Row],[Current]]*1.05</f>
        <v>5203.3148730990933</v>
      </c>
      <c r="F35" s="158">
        <f>Table132[[#This Row],[Current]]-Table132[[#This Row],[Proposed]]</f>
        <v>-247.77689871900475</v>
      </c>
      <c r="G35" s="157"/>
    </row>
    <row r="36" spans="2:7" s="148" customFormat="1" x14ac:dyDescent="0.2">
      <c r="B36" s="161" t="s">
        <v>129</v>
      </c>
      <c r="C36" s="160"/>
      <c r="D36" s="158">
        <v>4955.5379743800886</v>
      </c>
      <c r="E36" s="159">
        <f>Table132[[#This Row],[Current]]*1.05</f>
        <v>5203.3148730990933</v>
      </c>
      <c r="F36" s="158">
        <f>Table132[[#This Row],[Current]]-Table132[[#This Row],[Proposed]]</f>
        <v>-247.77689871900475</v>
      </c>
      <c r="G36" s="157"/>
    </row>
    <row r="37" spans="2:7" s="148" customFormat="1" x14ac:dyDescent="0.2">
      <c r="B37" s="161" t="s">
        <v>128</v>
      </c>
      <c r="C37" s="160"/>
      <c r="D37" s="158">
        <v>4955.5379743800886</v>
      </c>
      <c r="E37" s="159">
        <f>Table132[[#This Row],[Current]]*1.05</f>
        <v>5203.3148730990933</v>
      </c>
      <c r="F37" s="158">
        <f>Table132[[#This Row],[Current]]-Table132[[#This Row],[Proposed]]</f>
        <v>-247.77689871900475</v>
      </c>
      <c r="G37" s="157"/>
    </row>
    <row r="38" spans="2:7" s="148" customFormat="1" x14ac:dyDescent="0.2">
      <c r="B38" s="161" t="s">
        <v>127</v>
      </c>
      <c r="C38" s="160"/>
      <c r="D38" s="158">
        <v>4955.5379743800886</v>
      </c>
      <c r="E38" s="159">
        <f>Table132[[#This Row],[Current]]*1.05</f>
        <v>5203.3148730990933</v>
      </c>
      <c r="F38" s="158">
        <f>Table132[[#This Row],[Current]]-Table132[[#This Row],[Proposed]]</f>
        <v>-247.77689871900475</v>
      </c>
      <c r="G38" s="157"/>
    </row>
    <row r="39" spans="2:7" s="148" customFormat="1" x14ac:dyDescent="0.2">
      <c r="B39" s="161" t="s">
        <v>126</v>
      </c>
      <c r="C39" s="160"/>
      <c r="D39" s="158">
        <v>4955.5379743800886</v>
      </c>
      <c r="E39" s="159">
        <f>Table132[[#This Row],[Current]]*1.05</f>
        <v>5203.3148730990933</v>
      </c>
      <c r="F39" s="158">
        <f>Table132[[#This Row],[Current]]-Table132[[#This Row],[Proposed]]</f>
        <v>-247.77689871900475</v>
      </c>
      <c r="G39" s="157"/>
    </row>
    <row r="40" spans="2:7" s="148" customFormat="1" x14ac:dyDescent="0.2">
      <c r="B40" s="161" t="s">
        <v>125</v>
      </c>
      <c r="C40" s="160"/>
      <c r="D40" s="158">
        <v>4955.5379743800886</v>
      </c>
      <c r="E40" s="159">
        <f>Table132[[#This Row],[Current]]*1.05</f>
        <v>5203.3148730990933</v>
      </c>
      <c r="F40" s="158">
        <f>Table132[[#This Row],[Current]]-Table132[[#This Row],[Proposed]]</f>
        <v>-247.77689871900475</v>
      </c>
      <c r="G40" s="157"/>
    </row>
    <row r="41" spans="2:7" s="148" customFormat="1" x14ac:dyDescent="0.2">
      <c r="B41" s="161" t="s">
        <v>124</v>
      </c>
      <c r="C41" s="160"/>
      <c r="D41" s="158" t="s">
        <v>123</v>
      </c>
      <c r="E41" s="158" t="s">
        <v>123</v>
      </c>
      <c r="F41" s="158" t="s">
        <v>123</v>
      </c>
      <c r="G41" s="157"/>
    </row>
    <row r="42" spans="2:7" s="148" customFormat="1" x14ac:dyDescent="0.2">
      <c r="B42" s="161" t="s">
        <v>122</v>
      </c>
      <c r="C42" s="160"/>
      <c r="D42" s="158">
        <v>4955.5379743800886</v>
      </c>
      <c r="E42" s="159">
        <f>Table132[[#This Row],[Current]]*1.05</f>
        <v>5203.3148730990933</v>
      </c>
      <c r="F42" s="158">
        <f>Table132[[#This Row],[Current]]-Table132[[#This Row],[Proposed]]</f>
        <v>-247.77689871900475</v>
      </c>
      <c r="G42" s="157"/>
    </row>
    <row r="43" spans="2:7" s="148" customFormat="1" x14ac:dyDescent="0.2">
      <c r="B43" s="165" t="s">
        <v>121</v>
      </c>
      <c r="C43" s="164"/>
      <c r="D43" s="163">
        <v>4955.5379743800886</v>
      </c>
      <c r="E43" s="159">
        <f>Table132[[#This Row],[Current]]*1.05</f>
        <v>5203.3148730990933</v>
      </c>
      <c r="F43" s="158">
        <f>Table132[[#This Row],[Current]]-Table132[[#This Row],[Proposed]]</f>
        <v>-247.77689871900475</v>
      </c>
      <c r="G43" s="162"/>
    </row>
    <row r="44" spans="2:7" s="148" customFormat="1" x14ac:dyDescent="0.2">
      <c r="B44" s="161" t="s">
        <v>120</v>
      </c>
      <c r="C44" s="160"/>
      <c r="D44" s="158">
        <v>4955.5358694721435</v>
      </c>
      <c r="E44" s="159">
        <f>Table132[[#This Row],[Current]]*1.05</f>
        <v>5203.3126629457511</v>
      </c>
      <c r="F44" s="158">
        <f>Table132[[#This Row],[Current]]-Table132[[#This Row],[Proposed]]</f>
        <v>-247.77679347360754</v>
      </c>
      <c r="G44" s="157"/>
    </row>
    <row r="45" spans="2:7" s="148" customFormat="1" x14ac:dyDescent="0.2">
      <c r="B45" s="161" t="s">
        <v>119</v>
      </c>
      <c r="C45" s="160"/>
      <c r="D45" s="158">
        <v>4955.5358694721435</v>
      </c>
      <c r="E45" s="159">
        <f>Table132[[#This Row],[Current]]*1.05</f>
        <v>5203.3126629457511</v>
      </c>
      <c r="F45" s="158">
        <f>Table132[[#This Row],[Current]]-Table132[[#This Row],[Proposed]]</f>
        <v>-247.77679347360754</v>
      </c>
      <c r="G45" s="157"/>
    </row>
    <row r="46" spans="2:7" s="148" customFormat="1" x14ac:dyDescent="0.2">
      <c r="B46" s="156" t="s">
        <v>118</v>
      </c>
      <c r="C46" s="155"/>
      <c r="D46" s="154">
        <f>SUM(D15:D45)</f>
        <v>123888.4451496863</v>
      </c>
      <c r="E46" s="154">
        <f>SUM(E15:E45)</f>
        <v>130082.86740717066</v>
      </c>
      <c r="F46" s="154">
        <f>SUM(F15:F45)</f>
        <v>-6194.4222574843243</v>
      </c>
      <c r="G46" s="153"/>
    </row>
    <row r="47" spans="2:7" s="148" customFormat="1" ht="16" x14ac:dyDescent="0.2">
      <c r="B47" s="152" t="s">
        <v>117</v>
      </c>
      <c r="C47" s="151"/>
      <c r="D47" s="150">
        <f>SUM(D46,D13)</f>
        <v>915085.78368683497</v>
      </c>
      <c r="E47" s="150">
        <f>SUM(E46,E13)</f>
        <v>960840.07287117688</v>
      </c>
      <c r="F47" s="150">
        <f>SUM(F46,F13)</f>
        <v>-45754.28918434176</v>
      </c>
      <c r="G47" s="149"/>
    </row>
    <row r="48" spans="2:7" s="148" customFormat="1" x14ac:dyDescent="0.2"/>
    <row r="49" s="148" customFormat="1" x14ac:dyDescent="0.2"/>
    <row r="50" s="148" customFormat="1" x14ac:dyDescent="0.2"/>
    <row r="51" s="148" customFormat="1" x14ac:dyDescent="0.2"/>
    <row r="52" s="148" customFormat="1" x14ac:dyDescent="0.2"/>
    <row r="53" s="148" customFormat="1" x14ac:dyDescent="0.2"/>
    <row r="54" s="148" customFormat="1" x14ac:dyDescent="0.2"/>
    <row r="55" s="148" customFormat="1" x14ac:dyDescent="0.2"/>
    <row r="56" s="148" customFormat="1" x14ac:dyDescent="0.2"/>
    <row r="57" s="148" customFormat="1" x14ac:dyDescent="0.2"/>
    <row r="58" s="148" customFormat="1" x14ac:dyDescent="0.2"/>
    <row r="59" s="148" customFormat="1" x14ac:dyDescent="0.2"/>
    <row r="60" s="148" customFormat="1" x14ac:dyDescent="0.2"/>
    <row r="61" s="148" customFormat="1" x14ac:dyDescent="0.2"/>
    <row r="62" s="148" customFormat="1" x14ac:dyDescent="0.2"/>
    <row r="63" s="148" customFormat="1" x14ac:dyDescent="0.2"/>
    <row r="64" s="148" customFormat="1" x14ac:dyDescent="0.2"/>
    <row r="65" s="148" customFormat="1" x14ac:dyDescent="0.2"/>
    <row r="66" s="148" customFormat="1" x14ac:dyDescent="0.2"/>
    <row r="67" s="148" customFormat="1" x14ac:dyDescent="0.2"/>
    <row r="68" s="148" customFormat="1" x14ac:dyDescent="0.2"/>
    <row r="69" s="148" customFormat="1" x14ac:dyDescent="0.2"/>
    <row r="70" s="148" customFormat="1" x14ac:dyDescent="0.2"/>
    <row r="71" s="148" customFormat="1" x14ac:dyDescent="0.2"/>
    <row r="72" s="148" customFormat="1" x14ac:dyDescent="0.2"/>
    <row r="73" s="148" customFormat="1" x14ac:dyDescent="0.2"/>
    <row r="74" s="148" customFormat="1" x14ac:dyDescent="0.2"/>
    <row r="75" s="148" customFormat="1" x14ac:dyDescent="0.2"/>
    <row r="76" s="148" customFormat="1" x14ac:dyDescent="0.2"/>
    <row r="77" s="148" customFormat="1" x14ac:dyDescent="0.2"/>
    <row r="78" s="148" customFormat="1" x14ac:dyDescent="0.2"/>
    <row r="79" s="148" customFormat="1" x14ac:dyDescent="0.2"/>
    <row r="80" s="148" customFormat="1" x14ac:dyDescent="0.2"/>
    <row r="81" s="148" customFormat="1" x14ac:dyDescent="0.2"/>
    <row r="82" s="148" customFormat="1" x14ac:dyDescent="0.2"/>
    <row r="83" s="148" customFormat="1" x14ac:dyDescent="0.2"/>
    <row r="84" s="148" customFormat="1" x14ac:dyDescent="0.2"/>
    <row r="85" s="148" customFormat="1" x14ac:dyDescent="0.2"/>
    <row r="86" s="148" customFormat="1" x14ac:dyDescent="0.2"/>
    <row r="87" s="148" customFormat="1" x14ac:dyDescent="0.2"/>
    <row r="88" s="148" customFormat="1" x14ac:dyDescent="0.2"/>
    <row r="89" s="148" customFormat="1" x14ac:dyDescent="0.2"/>
    <row r="90" s="148" customFormat="1" x14ac:dyDescent="0.2"/>
    <row r="91" s="148" customFormat="1" x14ac:dyDescent="0.2"/>
    <row r="92" s="148" customFormat="1" x14ac:dyDescent="0.2"/>
    <row r="93" s="148" customFormat="1" x14ac:dyDescent="0.2"/>
    <row r="94" s="148" customFormat="1" x14ac:dyDescent="0.2"/>
    <row r="95" s="148" customFormat="1" x14ac:dyDescent="0.2"/>
    <row r="96" s="148" customFormat="1" x14ac:dyDescent="0.2"/>
    <row r="97" s="148" customFormat="1" x14ac:dyDescent="0.2"/>
    <row r="98" s="148" customFormat="1" x14ac:dyDescent="0.2"/>
    <row r="99" s="148" customFormat="1" x14ac:dyDescent="0.2"/>
    <row r="100" s="148" customFormat="1" x14ac:dyDescent="0.2"/>
    <row r="101" s="148" customFormat="1" x14ac:dyDescent="0.2"/>
    <row r="102" s="148" customFormat="1" x14ac:dyDescent="0.2"/>
    <row r="103" s="148" customFormat="1" x14ac:dyDescent="0.2"/>
    <row r="104" s="148" customFormat="1" x14ac:dyDescent="0.2"/>
    <row r="105" s="148" customFormat="1" x14ac:dyDescent="0.2"/>
    <row r="106" s="148" customFormat="1" x14ac:dyDescent="0.2"/>
    <row r="107" s="148" customFormat="1" x14ac:dyDescent="0.2"/>
    <row r="108" s="148" customFormat="1" x14ac:dyDescent="0.2"/>
    <row r="109" s="148" customFormat="1" x14ac:dyDescent="0.2"/>
    <row r="110" s="148" customFormat="1" x14ac:dyDescent="0.2"/>
    <row r="111" s="148" customFormat="1" x14ac:dyDescent="0.2"/>
    <row r="112" s="148" customFormat="1" x14ac:dyDescent="0.2"/>
    <row r="113" s="148" customFormat="1" x14ac:dyDescent="0.2"/>
    <row r="114" s="148" customFormat="1" x14ac:dyDescent="0.2"/>
    <row r="115" s="148" customFormat="1" x14ac:dyDescent="0.2"/>
    <row r="116" s="148" customFormat="1" x14ac:dyDescent="0.2"/>
    <row r="117" s="148" customFormat="1" x14ac:dyDescent="0.2"/>
    <row r="118" s="148" customFormat="1" x14ac:dyDescent="0.2"/>
    <row r="119" s="148" customFormat="1" x14ac:dyDescent="0.2"/>
    <row r="120" s="148" customFormat="1" x14ac:dyDescent="0.2"/>
    <row r="121" s="148" customFormat="1" x14ac:dyDescent="0.2"/>
    <row r="122" s="148" customFormat="1" x14ac:dyDescent="0.2"/>
    <row r="123" s="148" customFormat="1" x14ac:dyDescent="0.2"/>
    <row r="124" s="148" customFormat="1" x14ac:dyDescent="0.2"/>
    <row r="125" s="148" customFormat="1" x14ac:dyDescent="0.2"/>
    <row r="126" s="148" customFormat="1" x14ac:dyDescent="0.2"/>
    <row r="127" s="148" customFormat="1" x14ac:dyDescent="0.2"/>
    <row r="128" s="148" customFormat="1" x14ac:dyDescent="0.2"/>
    <row r="129" s="148" customFormat="1" x14ac:dyDescent="0.2"/>
    <row r="130" s="148" customFormat="1" x14ac:dyDescent="0.2"/>
    <row r="131" s="148" customFormat="1" x14ac:dyDescent="0.2"/>
    <row r="132" s="148" customFormat="1" x14ac:dyDescent="0.2"/>
    <row r="133" s="148" customFormat="1" x14ac:dyDescent="0.2"/>
    <row r="134" s="148" customFormat="1" x14ac:dyDescent="0.2"/>
    <row r="135" s="148" customFormat="1" x14ac:dyDescent="0.2"/>
    <row r="136" s="148" customFormat="1" x14ac:dyDescent="0.2"/>
    <row r="137" s="148" customFormat="1" x14ac:dyDescent="0.2"/>
    <row r="138" s="148" customFormat="1" x14ac:dyDescent="0.2"/>
    <row r="139" s="148" customFormat="1" x14ac:dyDescent="0.2"/>
    <row r="140" s="148" customFormat="1" x14ac:dyDescent="0.2"/>
    <row r="141" s="148" customFormat="1" x14ac:dyDescent="0.2"/>
    <row r="142" s="148" customFormat="1" x14ac:dyDescent="0.2"/>
    <row r="143" s="148" customFormat="1" x14ac:dyDescent="0.2"/>
    <row r="144" s="148" customFormat="1" x14ac:dyDescent="0.2"/>
    <row r="145" s="148" customFormat="1" x14ac:dyDescent="0.2"/>
    <row r="146" s="148" customFormat="1" x14ac:dyDescent="0.2"/>
    <row r="147" s="148" customFormat="1" x14ac:dyDescent="0.2"/>
    <row r="148" s="148" customFormat="1" x14ac:dyDescent="0.2"/>
    <row r="149" s="148" customFormat="1" x14ac:dyDescent="0.2"/>
    <row r="150" s="148" customFormat="1" x14ac:dyDescent="0.2"/>
    <row r="151" s="148" customFormat="1" x14ac:dyDescent="0.2"/>
    <row r="152" s="148" customFormat="1" x14ac:dyDescent="0.2"/>
    <row r="153" s="148" customFormat="1" x14ac:dyDescent="0.2"/>
    <row r="154" s="148" customFormat="1" x14ac:dyDescent="0.2"/>
    <row r="155" s="148" customFormat="1" x14ac:dyDescent="0.2"/>
    <row r="156" s="148" customFormat="1" x14ac:dyDescent="0.2"/>
    <row r="157" s="148" customFormat="1" x14ac:dyDescent="0.2"/>
    <row r="158" s="148" customFormat="1" x14ac:dyDescent="0.2"/>
    <row r="159" s="148" customFormat="1" x14ac:dyDescent="0.2"/>
    <row r="160" s="148" customFormat="1" x14ac:dyDescent="0.2"/>
    <row r="161" s="148" customFormat="1" x14ac:dyDescent="0.2"/>
    <row r="162" s="148" customFormat="1" x14ac:dyDescent="0.2"/>
  </sheetData>
  <sheetProtection algorithmName="SHA-512" hashValue="S0p1oYZVnQfsdkFuZzqliV+lr+snKl+N44Lic9cCIRAXCNRBiU926Z1uBcNTwemPwi/MBgA4QP2r//DRPq6NaA==" saltValue="Tl0HBbuznEZglJdhAE2G2g==" spinCount="100000" sheet="1" objects="1" scenarios="1"/>
  <mergeCells count="1">
    <mergeCell ref="B1:G1"/>
  </mergeCells>
  <pageMargins left="0.7" right="0.7" top="0.75" bottom="0.75" header="0.3" footer="0.3"/>
  <pageSetup scale="36" fitToHeight="0" orientation="portrait" horizontalDpi="0" verticalDpi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5EB7-A2A2-7041-B898-7919CD16F4D0}">
  <sheetPr>
    <pageSetUpPr fitToPage="1"/>
  </sheetPr>
  <dimension ref="A1:AE180"/>
  <sheetViews>
    <sheetView topLeftCell="A6" workbookViewId="0">
      <selection activeCell="G30" sqref="G30"/>
    </sheetView>
  </sheetViews>
  <sheetFormatPr baseColWidth="10" defaultColWidth="11" defaultRowHeight="16" x14ac:dyDescent="0.2"/>
  <cols>
    <col min="1" max="1" width="10.1640625" style="1" customWidth="1"/>
    <col min="2" max="2" width="39.33203125" customWidth="1"/>
    <col min="3" max="3" width="23.33203125" customWidth="1"/>
    <col min="4" max="4" width="26.1640625" bestFit="1" customWidth="1"/>
    <col min="5" max="5" width="17.5" customWidth="1"/>
    <col min="6" max="6" width="17.33203125" customWidth="1"/>
    <col min="7" max="8" width="17.83203125" style="1" customWidth="1"/>
    <col min="9" max="11" width="11" style="1"/>
    <col min="12" max="12" width="13.1640625" style="1" bestFit="1" customWidth="1"/>
    <col min="13" max="31" width="11" style="1"/>
  </cols>
  <sheetData>
    <row r="1" spans="2:8" s="1" customFormat="1" x14ac:dyDescent="0.2"/>
    <row r="2" spans="2:8" s="1" customFormat="1" ht="21" x14ac:dyDescent="0.25">
      <c r="B2" s="9" t="s">
        <v>29</v>
      </c>
      <c r="C2" s="9"/>
    </row>
    <row r="3" spans="2:8" s="1" customFormat="1" x14ac:dyDescent="0.2">
      <c r="B3" s="8" t="s">
        <v>101</v>
      </c>
      <c r="C3" s="80"/>
    </row>
    <row r="4" spans="2:8" s="1" customFormat="1" x14ac:dyDescent="0.2"/>
    <row r="5" spans="2:8" s="1" customFormat="1" x14ac:dyDescent="0.2">
      <c r="B5" s="79" t="s">
        <v>28</v>
      </c>
      <c r="C5" s="78" t="s">
        <v>100</v>
      </c>
      <c r="D5" s="78" t="s">
        <v>99</v>
      </c>
      <c r="E5" s="78" t="s">
        <v>98</v>
      </c>
      <c r="F5" s="78" t="s">
        <v>27</v>
      </c>
      <c r="G5" s="77" t="s">
        <v>26</v>
      </c>
      <c r="H5" s="77" t="s">
        <v>25</v>
      </c>
    </row>
    <row r="6" spans="2:8" s="1" customFormat="1" ht="20" x14ac:dyDescent="0.25">
      <c r="B6" s="2" t="s">
        <v>24</v>
      </c>
      <c r="C6" s="2"/>
      <c r="D6" s="5"/>
      <c r="E6" s="5"/>
      <c r="F6" s="5"/>
      <c r="G6" s="7"/>
      <c r="H6" s="7"/>
    </row>
    <row r="7" spans="2:8" s="1" customFormat="1" x14ac:dyDescent="0.2">
      <c r="B7" s="5"/>
      <c r="C7" s="5"/>
      <c r="D7" s="5"/>
      <c r="E7" s="5"/>
      <c r="F7" s="5"/>
      <c r="G7" s="7"/>
      <c r="H7" s="7"/>
    </row>
    <row r="8" spans="2:8" s="1" customFormat="1" ht="17" x14ac:dyDescent="0.2">
      <c r="B8" s="5" t="s">
        <v>23</v>
      </c>
      <c r="C8" s="4">
        <v>225000</v>
      </c>
      <c r="D8" s="4">
        <f t="shared" ref="D8:D13" si="0">SUM(E8:H8)</f>
        <v>224800</v>
      </c>
      <c r="E8" s="4"/>
      <c r="F8" s="4"/>
      <c r="G8" s="3">
        <v>224800</v>
      </c>
      <c r="H8" s="3"/>
    </row>
    <row r="9" spans="2:8" s="1" customFormat="1" ht="17" x14ac:dyDescent="0.2">
      <c r="B9" s="5" t="s">
        <v>22</v>
      </c>
      <c r="C9" s="4">
        <v>977753</v>
      </c>
      <c r="D9" s="4">
        <f t="shared" si="0"/>
        <v>1010542</v>
      </c>
      <c r="E9" s="4">
        <v>920042</v>
      </c>
      <c r="F9" s="4"/>
      <c r="G9" s="3"/>
      <c r="H9" s="3">
        <v>90500</v>
      </c>
    </row>
    <row r="10" spans="2:8" s="1" customFormat="1" ht="17" x14ac:dyDescent="0.2">
      <c r="B10" s="5" t="s">
        <v>21</v>
      </c>
      <c r="C10" s="4">
        <v>50000</v>
      </c>
      <c r="D10" s="4">
        <f t="shared" si="0"/>
        <v>75000</v>
      </c>
      <c r="E10" s="4"/>
      <c r="F10" s="4">
        <v>65000</v>
      </c>
      <c r="G10" s="3"/>
      <c r="H10" s="3">
        <v>10000</v>
      </c>
    </row>
    <row r="11" spans="2:8" s="1" customFormat="1" ht="17" x14ac:dyDescent="0.2">
      <c r="B11" s="5" t="s">
        <v>2</v>
      </c>
      <c r="C11" s="4">
        <v>200000</v>
      </c>
      <c r="D11" s="4">
        <f t="shared" si="0"/>
        <v>215000</v>
      </c>
      <c r="E11" s="4"/>
      <c r="F11" s="4">
        <v>215000</v>
      </c>
      <c r="G11" s="3"/>
      <c r="H11" s="3"/>
    </row>
    <row r="12" spans="2:8" s="1" customFormat="1" ht="17" x14ac:dyDescent="0.2">
      <c r="B12" s="5" t="s">
        <v>20</v>
      </c>
      <c r="C12" s="4">
        <v>1500</v>
      </c>
      <c r="D12" s="4">
        <f t="shared" si="0"/>
        <v>5000</v>
      </c>
      <c r="E12" s="4">
        <v>5000</v>
      </c>
      <c r="F12" s="5"/>
      <c r="G12" s="3"/>
      <c r="H12" s="3"/>
    </row>
    <row r="13" spans="2:8" s="1" customFormat="1" ht="17" x14ac:dyDescent="0.2">
      <c r="B13" s="5" t="s">
        <v>19</v>
      </c>
      <c r="C13" s="4">
        <v>30000</v>
      </c>
      <c r="D13" s="4">
        <f t="shared" si="0"/>
        <v>30000</v>
      </c>
      <c r="E13" s="4"/>
      <c r="F13" s="4"/>
      <c r="G13" s="3">
        <v>30000</v>
      </c>
      <c r="H13" s="3"/>
    </row>
    <row r="14" spans="2:8" s="1" customFormat="1" ht="17" x14ac:dyDescent="0.2">
      <c r="B14" s="5" t="s">
        <v>97</v>
      </c>
      <c r="C14" s="4">
        <v>10000</v>
      </c>
      <c r="D14" s="4"/>
      <c r="E14" s="4"/>
      <c r="F14" s="4"/>
      <c r="G14" s="3"/>
      <c r="H14" s="3"/>
    </row>
    <row r="15" spans="2:8" s="1" customFormat="1" ht="20" x14ac:dyDescent="0.25">
      <c r="B15" s="2" t="s">
        <v>18</v>
      </c>
      <c r="C15" s="76">
        <f t="shared" ref="C15:H15" si="1">SUM(C8:C14)</f>
        <v>1494253</v>
      </c>
      <c r="D15" s="74">
        <f t="shared" si="1"/>
        <v>1560342</v>
      </c>
      <c r="E15" s="74">
        <f t="shared" si="1"/>
        <v>925042</v>
      </c>
      <c r="F15" s="74">
        <f t="shared" si="1"/>
        <v>280000</v>
      </c>
      <c r="G15" s="73">
        <f t="shared" si="1"/>
        <v>254800</v>
      </c>
      <c r="H15" s="73">
        <f t="shared" si="1"/>
        <v>100500</v>
      </c>
    </row>
    <row r="16" spans="2:8" s="1" customFormat="1" x14ac:dyDescent="0.2">
      <c r="B16" s="5"/>
      <c r="C16" s="5"/>
      <c r="D16" s="4"/>
      <c r="E16" s="4"/>
      <c r="F16" s="4"/>
      <c r="G16" s="3"/>
      <c r="H16" s="3"/>
    </row>
    <row r="17" spans="2:12" s="1" customFormat="1" ht="20" x14ac:dyDescent="0.25">
      <c r="B17" s="2" t="s">
        <v>17</v>
      </c>
      <c r="C17" s="2"/>
      <c r="D17" s="4"/>
      <c r="E17" s="4"/>
      <c r="F17" s="4"/>
      <c r="G17" s="3"/>
      <c r="H17" s="3"/>
    </row>
    <row r="18" spans="2:12" s="1" customFormat="1" x14ac:dyDescent="0.2">
      <c r="B18" s="5"/>
      <c r="C18" s="5"/>
      <c r="D18" s="4"/>
      <c r="E18" s="4"/>
      <c r="F18" s="4"/>
      <c r="G18" s="3"/>
      <c r="H18" s="3"/>
    </row>
    <row r="19" spans="2:12" s="1" customFormat="1" ht="17" x14ac:dyDescent="0.2">
      <c r="B19" s="5" t="s">
        <v>16</v>
      </c>
      <c r="C19" s="4">
        <v>40000</v>
      </c>
      <c r="D19" s="4">
        <f t="shared" ref="D19:D33" si="2">SUM(E19:H19)</f>
        <v>35000</v>
      </c>
      <c r="E19" s="4">
        <v>35000</v>
      </c>
      <c r="F19" s="4"/>
      <c r="G19" s="3"/>
      <c r="H19" s="3"/>
    </row>
    <row r="20" spans="2:12" s="1" customFormat="1" ht="17" x14ac:dyDescent="0.2">
      <c r="B20" s="5" t="s">
        <v>15</v>
      </c>
      <c r="C20" s="4">
        <v>35000</v>
      </c>
      <c r="D20" s="4">
        <f t="shared" si="2"/>
        <v>40000</v>
      </c>
      <c r="E20" s="4">
        <v>30000</v>
      </c>
      <c r="F20" s="4"/>
      <c r="G20" s="3"/>
      <c r="H20" s="3">
        <v>10000</v>
      </c>
    </row>
    <row r="21" spans="2:12" s="1" customFormat="1" ht="17" x14ac:dyDescent="0.2">
      <c r="B21" s="5" t="s">
        <v>14</v>
      </c>
      <c r="C21" s="4">
        <v>1500</v>
      </c>
      <c r="D21" s="4">
        <f t="shared" si="2"/>
        <v>2500</v>
      </c>
      <c r="E21" s="4">
        <v>2500</v>
      </c>
      <c r="F21" s="4"/>
      <c r="G21" s="3"/>
      <c r="H21" s="3"/>
    </row>
    <row r="22" spans="2:12" s="1" customFormat="1" ht="17" x14ac:dyDescent="0.2">
      <c r="B22" s="5" t="s">
        <v>13</v>
      </c>
      <c r="C22" s="4">
        <v>13000</v>
      </c>
      <c r="D22" s="4">
        <f t="shared" si="2"/>
        <v>26000</v>
      </c>
      <c r="E22" s="4">
        <v>15000</v>
      </c>
      <c r="F22" s="4"/>
      <c r="G22" s="3">
        <v>10000</v>
      </c>
      <c r="H22" s="3">
        <v>1000</v>
      </c>
    </row>
    <row r="23" spans="2:12" s="1" customFormat="1" ht="17" x14ac:dyDescent="0.2">
      <c r="B23" s="5" t="s">
        <v>12</v>
      </c>
      <c r="C23" s="4">
        <v>2000</v>
      </c>
      <c r="D23" s="4">
        <f t="shared" si="2"/>
        <v>4000</v>
      </c>
      <c r="E23" s="4">
        <v>4000</v>
      </c>
      <c r="F23" s="4"/>
      <c r="G23" s="3"/>
      <c r="H23" s="3"/>
    </row>
    <row r="24" spans="2:12" s="1" customFormat="1" ht="17" x14ac:dyDescent="0.2">
      <c r="B24" s="5" t="s">
        <v>11</v>
      </c>
      <c r="C24" s="4">
        <v>8500</v>
      </c>
      <c r="D24" s="4">
        <f t="shared" si="2"/>
        <v>16500</v>
      </c>
      <c r="E24" s="4">
        <v>16000</v>
      </c>
      <c r="F24" s="4"/>
      <c r="G24" s="3"/>
      <c r="H24" s="3">
        <v>500</v>
      </c>
    </row>
    <row r="25" spans="2:12" s="1" customFormat="1" ht="17" x14ac:dyDescent="0.2">
      <c r="B25" s="5" t="s">
        <v>10</v>
      </c>
      <c r="C25" s="4">
        <v>14000</v>
      </c>
      <c r="D25" s="4">
        <f t="shared" si="2"/>
        <v>17000</v>
      </c>
      <c r="E25" s="4">
        <v>17000</v>
      </c>
      <c r="F25" s="4"/>
      <c r="G25" s="3"/>
      <c r="H25" s="3"/>
    </row>
    <row r="26" spans="2:12" s="1" customFormat="1" ht="17" x14ac:dyDescent="0.2">
      <c r="B26" s="5" t="s">
        <v>9</v>
      </c>
      <c r="C26" s="4">
        <v>2500</v>
      </c>
      <c r="D26" s="4">
        <f t="shared" si="2"/>
        <v>2500</v>
      </c>
      <c r="E26" s="4">
        <v>2500</v>
      </c>
      <c r="F26" s="4"/>
      <c r="G26" s="3"/>
      <c r="H26" s="3"/>
      <c r="L26" s="6"/>
    </row>
    <row r="27" spans="2:12" s="1" customFormat="1" ht="17" x14ac:dyDescent="0.2">
      <c r="B27" s="5" t="s">
        <v>8</v>
      </c>
      <c r="C27" s="4">
        <v>19000</v>
      </c>
      <c r="D27" s="4">
        <f t="shared" si="2"/>
        <v>23955</v>
      </c>
      <c r="E27" s="4">
        <v>23955</v>
      </c>
      <c r="F27" s="4"/>
      <c r="G27" s="3"/>
      <c r="H27" s="3"/>
    </row>
    <row r="28" spans="2:12" s="1" customFormat="1" ht="17" x14ac:dyDescent="0.2">
      <c r="B28" s="5" t="s">
        <v>7</v>
      </c>
      <c r="C28" s="4">
        <v>3000</v>
      </c>
      <c r="D28" s="4">
        <f t="shared" si="2"/>
        <v>3000</v>
      </c>
      <c r="E28" s="4">
        <v>3000</v>
      </c>
      <c r="F28" s="4"/>
      <c r="G28" s="3"/>
      <c r="H28" s="3"/>
    </row>
    <row r="29" spans="2:12" s="1" customFormat="1" ht="17" x14ac:dyDescent="0.2">
      <c r="B29" s="5" t="s">
        <v>6</v>
      </c>
      <c r="C29" s="4">
        <v>85600</v>
      </c>
      <c r="D29" s="4">
        <f t="shared" si="2"/>
        <v>122050</v>
      </c>
      <c r="E29" s="4">
        <v>45000</v>
      </c>
      <c r="F29" s="4"/>
      <c r="G29" s="3">
        <v>70050</v>
      </c>
      <c r="H29" s="3">
        <v>7000</v>
      </c>
    </row>
    <row r="30" spans="2:12" s="1" customFormat="1" ht="17" x14ac:dyDescent="0.2">
      <c r="B30" s="5" t="s">
        <v>5</v>
      </c>
      <c r="C30" s="4">
        <v>173900</v>
      </c>
      <c r="D30" s="4">
        <f t="shared" si="2"/>
        <v>108410</v>
      </c>
      <c r="E30" s="4">
        <v>8000</v>
      </c>
      <c r="F30" s="4"/>
      <c r="G30" s="3">
        <v>100410</v>
      </c>
      <c r="H30" s="3"/>
    </row>
    <row r="31" spans="2:12" s="1" customFormat="1" ht="17" x14ac:dyDescent="0.2">
      <c r="B31" s="5" t="s">
        <v>4</v>
      </c>
      <c r="C31" s="4">
        <v>6000</v>
      </c>
      <c r="D31" s="4">
        <f t="shared" si="2"/>
        <v>42280</v>
      </c>
      <c r="E31" s="4">
        <v>19140</v>
      </c>
      <c r="F31" s="4"/>
      <c r="G31" s="3">
        <v>19140</v>
      </c>
      <c r="H31" s="3">
        <v>4000</v>
      </c>
    </row>
    <row r="32" spans="2:12" s="1" customFormat="1" ht="17" x14ac:dyDescent="0.2">
      <c r="B32" s="5" t="s">
        <v>3</v>
      </c>
      <c r="C32" s="4">
        <v>870552</v>
      </c>
      <c r="D32" s="4">
        <f t="shared" si="2"/>
        <v>912328</v>
      </c>
      <c r="E32" s="4">
        <v>584328</v>
      </c>
      <c r="F32" s="4"/>
      <c r="G32" s="3">
        <v>250000</v>
      </c>
      <c r="H32" s="3">
        <v>78000</v>
      </c>
    </row>
    <row r="33" spans="2:8" s="1" customFormat="1" ht="17" x14ac:dyDescent="0.2">
      <c r="B33" s="5" t="s">
        <v>2</v>
      </c>
      <c r="C33" s="4">
        <v>200000</v>
      </c>
      <c r="D33" s="4">
        <f t="shared" si="2"/>
        <v>215000</v>
      </c>
      <c r="E33" s="4"/>
      <c r="F33" s="4">
        <v>215000</v>
      </c>
      <c r="G33" s="3"/>
      <c r="H33" s="3"/>
    </row>
    <row r="34" spans="2:8" s="1" customFormat="1" ht="17" x14ac:dyDescent="0.2">
      <c r="B34" s="5" t="s">
        <v>96</v>
      </c>
      <c r="C34" s="4">
        <v>20000</v>
      </c>
      <c r="D34" s="4"/>
      <c r="E34" s="4"/>
      <c r="F34" s="4"/>
      <c r="G34" s="3"/>
      <c r="H34" s="3"/>
    </row>
    <row r="35" spans="2:8" s="1" customFormat="1" ht="20" x14ac:dyDescent="0.25">
      <c r="B35" s="2" t="s">
        <v>1</v>
      </c>
      <c r="C35" s="76">
        <f>SUM(C19:C34)</f>
        <v>1494552</v>
      </c>
      <c r="D35" s="74">
        <f>SUM(D19:D34)</f>
        <v>1570523</v>
      </c>
      <c r="E35" s="74">
        <f>SUM(E19:E34)</f>
        <v>805423</v>
      </c>
      <c r="F35" s="74">
        <f>SUM(F19:F34)</f>
        <v>215000</v>
      </c>
      <c r="G35" s="73">
        <f>SUM(G19:G32)</f>
        <v>449600</v>
      </c>
      <c r="H35" s="73" cm="1">
        <f t="array" ref="H35">SUM(H34+H19:H34)</f>
        <v>100500</v>
      </c>
    </row>
    <row r="36" spans="2:8" s="1" customFormat="1" x14ac:dyDescent="0.2">
      <c r="B36" s="5"/>
      <c r="C36" s="4"/>
      <c r="D36" s="4"/>
      <c r="E36" s="4"/>
      <c r="F36" s="4"/>
      <c r="G36" s="3"/>
      <c r="H36" s="3"/>
    </row>
    <row r="37" spans="2:8" s="1" customFormat="1" ht="21" x14ac:dyDescent="0.25">
      <c r="B37" s="2" t="s">
        <v>0</v>
      </c>
      <c r="C37" s="76">
        <f>C15-C35</f>
        <v>-299</v>
      </c>
      <c r="D37" s="75">
        <f>D15-D35</f>
        <v>-10181</v>
      </c>
      <c r="E37" s="74">
        <f>E15-E35</f>
        <v>119619</v>
      </c>
      <c r="F37" s="74">
        <f>F15-F35</f>
        <v>65000</v>
      </c>
      <c r="G37" s="73">
        <f>SUM(G15-G35)</f>
        <v>-194800</v>
      </c>
      <c r="H37" s="73">
        <f>SUM(H15-H35)</f>
        <v>0</v>
      </c>
    </row>
    <row r="38" spans="2:8" s="1" customFormat="1" x14ac:dyDescent="0.2"/>
    <row r="39" spans="2:8" s="1" customFormat="1" x14ac:dyDescent="0.2"/>
    <row r="40" spans="2:8" s="1" customFormat="1" x14ac:dyDescent="0.2"/>
    <row r="41" spans="2:8" s="1" customFormat="1" x14ac:dyDescent="0.2"/>
    <row r="42" spans="2:8" s="1" customFormat="1" x14ac:dyDescent="0.2"/>
    <row r="43" spans="2:8" s="1" customFormat="1" x14ac:dyDescent="0.2"/>
    <row r="44" spans="2:8" s="1" customFormat="1" x14ac:dyDescent="0.2"/>
    <row r="45" spans="2:8" s="1" customFormat="1" x14ac:dyDescent="0.2"/>
    <row r="46" spans="2:8" s="1" customFormat="1" x14ac:dyDescent="0.2"/>
    <row r="47" spans="2:8" s="1" customFormat="1" x14ac:dyDescent="0.2"/>
    <row r="48" spans="2: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</sheetData>
  <sheetProtection algorithmName="SHA-512" hashValue="APerokrFyeQpCBXxqvcPrBRk87KvEJqaOiiwb1ZbgGSjO8DcS44/4hpmAal+2scQpoo35TZDvoJKotMyZjJcRA==" saltValue="f7vODxHjSYGy/rk8cZWR+A==" spinCount="100000" sheet="1" objects="1" scenarios="1"/>
  <pageMargins left="0.7" right="0.7" top="0.75" bottom="0.75" header="0.3" footer="0.3"/>
  <pageSetup scale="5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Roll-up overall</vt:lpstr>
      <vt:lpstr>Roll-up Rev</vt:lpstr>
      <vt:lpstr>Roll-up Exp</vt:lpstr>
      <vt:lpstr>2025 2026</vt:lpstr>
      <vt:lpstr>2026 2027</vt:lpstr>
      <vt:lpstr>2027 2028</vt:lpstr>
      <vt:lpstr>Draft Dues 2027 2028</vt:lpstr>
      <vt:lpstr>Approved 2024 2025</vt:lpstr>
      <vt:lpstr>'Roll-up Exp'!Print_Titles</vt:lpstr>
      <vt:lpstr>'Roll-up overall'!Print_Titles</vt:lpstr>
      <vt:lpstr>'Roll-up Rev'!Print_Titles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Filion</dc:creator>
  <cp:lastModifiedBy>Sandra Filion</cp:lastModifiedBy>
  <cp:lastPrinted>2024-09-20T12:52:42Z</cp:lastPrinted>
  <dcterms:created xsi:type="dcterms:W3CDTF">2023-12-13T13:44:17Z</dcterms:created>
  <dcterms:modified xsi:type="dcterms:W3CDTF">2024-10-02T16:45:29Z</dcterms:modified>
</cp:coreProperties>
</file>