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tylerbjornson/Documents/NWPA/CTS/Canada Grains Council/Member Meetings/December 2019/"/>
    </mc:Choice>
  </mc:AlternateContent>
  <bookViews>
    <workbookView xWindow="0" yWindow="460" windowWidth="26380" windowHeight="17440" tabRatio="500"/>
  </bookViews>
  <sheets>
    <sheet name="2019 Fees" sheetId="2" r:id="rId1"/>
    <sheet name="2017-18 Seeded Acres" sheetId="3" r:id="rId2"/>
  </sheets>
  <definedNames>
    <definedName name="_xlnm.Print_Area" localSheetId="0">'2019 Fees'!$A$4:$B$64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D22" i="2"/>
  <c r="D24" i="2"/>
  <c r="D62" i="2"/>
  <c r="D64" i="2"/>
  <c r="D68" i="2"/>
  <c r="C62" i="2"/>
  <c r="C11" i="2"/>
  <c r="C13" i="2"/>
  <c r="I14" i="3"/>
  <c r="K24" i="3"/>
  <c r="H24" i="3"/>
  <c r="I9" i="3"/>
  <c r="I10" i="3"/>
  <c r="E24" i="3"/>
  <c r="F7" i="3"/>
  <c r="B24" i="3"/>
  <c r="C24" i="3"/>
  <c r="D16" i="3"/>
  <c r="L16" i="3"/>
  <c r="I16" i="3"/>
  <c r="L10" i="3"/>
  <c r="L9" i="3"/>
  <c r="I7" i="3"/>
  <c r="L7" i="3"/>
  <c r="L14" i="3"/>
  <c r="L8" i="3"/>
  <c r="L15" i="3"/>
  <c r="L17" i="3"/>
  <c r="C8" i="3"/>
  <c r="B24" i="2"/>
  <c r="D9" i="3"/>
  <c r="D11" i="3"/>
  <c r="D17" i="3"/>
  <c r="C13" i="3"/>
  <c r="I8" i="3"/>
  <c r="J8" i="3"/>
  <c r="F10" i="3"/>
  <c r="F14" i="3"/>
  <c r="G14" i="3"/>
  <c r="F8" i="3"/>
  <c r="C10" i="3"/>
  <c r="D15" i="3"/>
  <c r="D10" i="3"/>
  <c r="C7" i="3"/>
  <c r="C15" i="3"/>
  <c r="C17" i="3"/>
  <c r="D7" i="3"/>
  <c r="C16" i="3"/>
  <c r="D12" i="3"/>
  <c r="C9" i="3"/>
  <c r="C14" i="3"/>
  <c r="C12" i="3"/>
  <c r="D13" i="3"/>
  <c r="D14" i="3"/>
  <c r="C11" i="3"/>
  <c r="J9" i="3"/>
  <c r="C16" i="2"/>
  <c r="D8" i="3"/>
  <c r="F16" i="3"/>
  <c r="G16" i="3"/>
  <c r="I15" i="3"/>
  <c r="F9" i="3"/>
  <c r="F15" i="3"/>
  <c r="G15" i="3"/>
  <c r="C26" i="2"/>
  <c r="I17" i="3"/>
  <c r="F17" i="3"/>
  <c r="G17" i="3"/>
  <c r="J14" i="3"/>
  <c r="C21" i="2"/>
  <c r="J16" i="3"/>
  <c r="J17" i="3"/>
  <c r="J15" i="3"/>
  <c r="C18" i="2"/>
  <c r="J10" i="3"/>
  <c r="C17" i="2"/>
  <c r="J7" i="3"/>
  <c r="M10" i="3"/>
  <c r="M8" i="3"/>
  <c r="M9" i="3"/>
  <c r="M14" i="3"/>
  <c r="M17" i="3"/>
  <c r="G10" i="3"/>
  <c r="M7" i="3"/>
  <c r="G7" i="3"/>
  <c r="M16" i="3"/>
  <c r="G8" i="3"/>
  <c r="M15" i="3"/>
  <c r="C15" i="2"/>
  <c r="C22" i="2"/>
  <c r="C24" i="2"/>
  <c r="J24" i="3"/>
  <c r="G24" i="3"/>
  <c r="M24" i="3"/>
</calcChain>
</file>

<file path=xl/sharedStrings.xml><?xml version="1.0" encoding="utf-8"?>
<sst xmlns="http://schemas.openxmlformats.org/spreadsheetml/2006/main" count="222" uniqueCount="91">
  <si>
    <t>Acreage Based Formula ($000's)</t>
  </si>
  <si>
    <t>Sustaining Members</t>
  </si>
  <si>
    <t>Canola Council</t>
  </si>
  <si>
    <t>Canola</t>
  </si>
  <si>
    <t>Barley Council of Canada</t>
  </si>
  <si>
    <t>Barley</t>
  </si>
  <si>
    <t>Pulse Canada</t>
  </si>
  <si>
    <t>Flax</t>
  </si>
  <si>
    <t>Soy Canada</t>
  </si>
  <si>
    <t>Soybeans</t>
  </si>
  <si>
    <t>Corn (Grain Farmers of Ontario)</t>
  </si>
  <si>
    <t>Corn</t>
  </si>
  <si>
    <t>Total</t>
  </si>
  <si>
    <t>Sub-Total Sustaining Members</t>
  </si>
  <si>
    <t>Regular Members</t>
  </si>
  <si>
    <t>Alberta Barley Commission</t>
  </si>
  <si>
    <t>CNMA</t>
  </si>
  <si>
    <t xml:space="preserve">WGRF </t>
  </si>
  <si>
    <t xml:space="preserve">WCWGA </t>
  </si>
  <si>
    <t>CCGA</t>
  </si>
  <si>
    <t>Canadian Seed Growers' Association</t>
  </si>
  <si>
    <t>Inland Terminal Association of Canada</t>
  </si>
  <si>
    <t>APAS</t>
  </si>
  <si>
    <t>Grain Growers of Canada</t>
  </si>
  <si>
    <t>KAP</t>
  </si>
  <si>
    <t>SARM</t>
  </si>
  <si>
    <t>SWDC</t>
  </si>
  <si>
    <t>PGQ</t>
  </si>
  <si>
    <t>Bayer CropScience Inc.</t>
  </si>
  <si>
    <t>Monsanto Canada Ltd.</t>
  </si>
  <si>
    <t>Syngenta</t>
  </si>
  <si>
    <t>G3</t>
  </si>
  <si>
    <t xml:space="preserve">Cargill Limited </t>
  </si>
  <si>
    <t>Richardson International Ltd.</t>
  </si>
  <si>
    <t>Viterra</t>
  </si>
  <si>
    <t>Port Metro Vancouver</t>
  </si>
  <si>
    <t>SGS Canada Inc.</t>
  </si>
  <si>
    <t>Paterson Grain</t>
  </si>
  <si>
    <t>Sub-Total Regular Members</t>
  </si>
  <si>
    <t>2018 CGC Funding Formula</t>
  </si>
  <si>
    <t>Commodity</t>
  </si>
  <si>
    <t>Seeded Acres (kha) 2017/18</t>
  </si>
  <si>
    <t>Percentage Based on Acres</t>
  </si>
  <si>
    <t>Anticipated Contribution ($000's)</t>
  </si>
  <si>
    <t>Wheat (Except Durum)</t>
  </si>
  <si>
    <t>Durum</t>
  </si>
  <si>
    <t>Oats</t>
  </si>
  <si>
    <t>Dry Peas</t>
  </si>
  <si>
    <t>Lentils</t>
  </si>
  <si>
    <t>Chickpeas</t>
  </si>
  <si>
    <t>Mustard</t>
  </si>
  <si>
    <t>Canary Seed</t>
  </si>
  <si>
    <t>Rye</t>
  </si>
  <si>
    <t>Sunflower</t>
  </si>
  <si>
    <t>Dry Beans</t>
  </si>
  <si>
    <t>Other (Mixed Grains: Subtract from Total)</t>
  </si>
  <si>
    <t xml:space="preserve">Sources: </t>
  </si>
  <si>
    <t xml:space="preserve">Principal Field Crops in Canada </t>
  </si>
  <si>
    <t>n/a</t>
  </si>
  <si>
    <t>For Commodity Association Sustaining Members</t>
  </si>
  <si>
    <t>Cereals Canada</t>
  </si>
  <si>
    <t>AAFC - September 15, 2017</t>
  </si>
  <si>
    <t>CRSC Membership</t>
  </si>
  <si>
    <t>Sask Flax</t>
  </si>
  <si>
    <t>WGEA</t>
  </si>
  <si>
    <t>Worse Case</t>
  </si>
  <si>
    <t>Ideal</t>
  </si>
  <si>
    <t>Likely</t>
  </si>
  <si>
    <t>Approved</t>
  </si>
  <si>
    <t>Flax (Sask Flax)</t>
  </si>
  <si>
    <t>Total Segment</t>
  </si>
  <si>
    <t>CropLife Canada</t>
  </si>
  <si>
    <t>Sustaining Member Target</t>
  </si>
  <si>
    <t>CGC Membership</t>
  </si>
  <si>
    <t>Budget Membership Fees</t>
  </si>
  <si>
    <t>Total Commodity</t>
  </si>
  <si>
    <t>Remainder</t>
  </si>
  <si>
    <t xml:space="preserve"> n/a </t>
  </si>
  <si>
    <t>Canadian Seed Trade Association</t>
  </si>
  <si>
    <t>Proposed</t>
  </si>
  <si>
    <t>Cibus</t>
  </si>
  <si>
    <t>Parrish and Heimbecker</t>
  </si>
  <si>
    <t>Sust. Member</t>
  </si>
  <si>
    <t>Paid by WGEA</t>
  </si>
  <si>
    <t>CGC 2020 Membership Fees</t>
  </si>
  <si>
    <t>Sollio Ag</t>
  </si>
  <si>
    <t>BASF</t>
  </si>
  <si>
    <t>Crop Development Centre</t>
  </si>
  <si>
    <t>Alberta Wheat Development Commission</t>
  </si>
  <si>
    <t>Segment Associations</t>
  </si>
  <si>
    <t>Commodity Associations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</si>
</sst>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;\-#,##0.00"/>
    <numFmt numFmtId="167" formatCode="0.0"/>
    <numFmt numFmtId="168" formatCode="_(&quot;$&quot;* #,##0_);_(&quot;$&quot;* \(#,##0\);_(&quot;$&quot;* &quot;-&quot;??_);_(@_)"/>
  </numFmts>
  <fonts count="2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</font>
    <font>
      <b/>
      <i/>
      <sz val="1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u/>
      <sz val="12"/>
      <color theme="10"/>
      <name val="Calibri"/>
      <family val="2"/>
      <scheme val="minor"/>
    </font>
    <font>
      <b/>
      <u/>
      <sz val="11"/>
      <name val="Arial"/>
      <family val="2"/>
    </font>
    <font>
      <i/>
      <sz val="11"/>
      <name val="Arial"/>
      <family val="2"/>
    </font>
    <font>
      <u/>
      <sz val="12"/>
      <color theme="11"/>
      <name val="Calibri"/>
      <family val="2"/>
      <scheme val="minor"/>
    </font>
    <font>
      <i/>
      <sz val="12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1" fillId="0" borderId="0" xfId="1" applyFont="1"/>
    <xf numFmtId="166" fontId="8" fillId="0" borderId="0" xfId="1" applyNumberFormat="1" applyFont="1" applyAlignment="1">
      <alignment horizontal="right"/>
    </xf>
    <xf numFmtId="0" fontId="9" fillId="0" borderId="0" xfId="1" applyFont="1"/>
    <xf numFmtId="0" fontId="11" fillId="2" borderId="0" xfId="1" applyFont="1" applyFill="1"/>
    <xf numFmtId="0" fontId="12" fillId="2" borderId="0" xfId="1" applyFont="1" applyFill="1"/>
    <xf numFmtId="0" fontId="13" fillId="0" borderId="0" xfId="0" applyFont="1"/>
    <xf numFmtId="0" fontId="14" fillId="2" borderId="0" xfId="1" applyFont="1" applyFill="1"/>
    <xf numFmtId="0" fontId="15" fillId="2" borderId="0" xfId="1" applyFont="1" applyFill="1" applyAlignment="1">
      <alignment horizontal="center"/>
    </xf>
    <xf numFmtId="0" fontId="16" fillId="0" borderId="1" xfId="1" applyFont="1" applyBorder="1" applyAlignment="1">
      <alignment wrapText="1"/>
    </xf>
    <xf numFmtId="0" fontId="16" fillId="0" borderId="1" xfId="1" applyFont="1" applyBorder="1"/>
    <xf numFmtId="167" fontId="12" fillId="0" borderId="1" xfId="1" applyNumberFormat="1" applyFont="1" applyBorder="1"/>
    <xf numFmtId="167" fontId="12" fillId="3" borderId="1" xfId="1" applyNumberFormat="1" applyFont="1" applyFill="1" applyBorder="1"/>
    <xf numFmtId="0" fontId="16" fillId="2" borderId="0" xfId="1" applyFont="1" applyFill="1"/>
    <xf numFmtId="0" fontId="18" fillId="2" borderId="0" xfId="2" applyFont="1" applyFill="1" applyAlignment="1" applyProtection="1"/>
    <xf numFmtId="167" fontId="1" fillId="3" borderId="1" xfId="1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44" fontId="4" fillId="2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center"/>
    </xf>
    <xf numFmtId="0" fontId="16" fillId="0" borderId="5" xfId="1" applyFont="1" applyBorder="1" applyAlignment="1">
      <alignment wrapText="1"/>
    </xf>
    <xf numFmtId="0" fontId="16" fillId="0" borderId="6" xfId="1" applyFont="1" applyBorder="1" applyAlignment="1">
      <alignment wrapText="1"/>
    </xf>
    <xf numFmtId="0" fontId="16" fillId="0" borderId="5" xfId="1" applyFont="1" applyBorder="1"/>
    <xf numFmtId="0" fontId="16" fillId="0" borderId="6" xfId="1" applyFont="1" applyBorder="1"/>
    <xf numFmtId="3" fontId="12" fillId="0" borderId="5" xfId="1" applyNumberFormat="1" applyFont="1" applyBorder="1"/>
    <xf numFmtId="165" fontId="12" fillId="0" borderId="6" xfId="1" applyNumberFormat="1" applyFont="1" applyBorder="1"/>
    <xf numFmtId="3" fontId="12" fillId="3" borderId="5" xfId="1" applyNumberFormat="1" applyFont="1" applyFill="1" applyBorder="1"/>
    <xf numFmtId="165" fontId="12" fillId="3" borderId="6" xfId="1" applyNumberFormat="1" applyFont="1" applyFill="1" applyBorder="1"/>
    <xf numFmtId="3" fontId="12" fillId="2" borderId="5" xfId="1" applyNumberFormat="1" applyFont="1" applyFill="1" applyBorder="1"/>
    <xf numFmtId="165" fontId="12" fillId="2" borderId="6" xfId="1" applyNumberFormat="1" applyFont="1" applyFill="1" applyBorder="1"/>
    <xf numFmtId="167" fontId="1" fillId="3" borderId="6" xfId="1" applyNumberFormat="1" applyFont="1" applyFill="1" applyBorder="1" applyAlignment="1">
      <alignment horizontal="right"/>
    </xf>
    <xf numFmtId="167" fontId="1" fillId="0" borderId="6" xfId="1" applyNumberFormat="1" applyFont="1" applyFill="1" applyBorder="1" applyAlignment="1">
      <alignment horizontal="right"/>
    </xf>
    <xf numFmtId="3" fontId="17" fillId="3" borderId="7" xfId="1" applyNumberFormat="1" applyFont="1" applyFill="1" applyBorder="1"/>
    <xf numFmtId="3" fontId="17" fillId="3" borderId="8" xfId="1" applyNumberFormat="1" applyFont="1" applyFill="1" applyBorder="1"/>
    <xf numFmtId="164" fontId="17" fillId="3" borderId="9" xfId="1" applyNumberFormat="1" applyFont="1" applyFill="1" applyBorder="1"/>
    <xf numFmtId="0" fontId="14" fillId="2" borderId="10" xfId="1" applyFont="1" applyFill="1" applyBorder="1"/>
    <xf numFmtId="0" fontId="12" fillId="2" borderId="11" xfId="1" applyFont="1" applyFill="1" applyBorder="1"/>
    <xf numFmtId="0" fontId="16" fillId="0" borderId="11" xfId="1" applyFont="1" applyBorder="1" applyAlignment="1">
      <alignment wrapText="1"/>
    </xf>
    <xf numFmtId="0" fontId="16" fillId="0" borderId="11" xfId="1" applyFont="1" applyBorder="1"/>
    <xf numFmtId="0" fontId="12" fillId="0" borderId="11" xfId="1" applyFont="1" applyBorder="1"/>
    <xf numFmtId="0" fontId="12" fillId="3" borderId="11" xfId="1" applyFont="1" applyFill="1" applyBorder="1"/>
    <xf numFmtId="0" fontId="17" fillId="3" borderId="12" xfId="1" applyFont="1" applyFill="1" applyBorder="1"/>
    <xf numFmtId="9" fontId="12" fillId="0" borderId="1" xfId="4" applyFont="1" applyBorder="1"/>
    <xf numFmtId="167" fontId="12" fillId="2" borderId="1" xfId="1" applyNumberFormat="1" applyFont="1" applyFill="1" applyBorder="1"/>
    <xf numFmtId="9" fontId="12" fillId="3" borderId="1" xfId="4" applyFont="1" applyFill="1" applyBorder="1"/>
    <xf numFmtId="167" fontId="1" fillId="2" borderId="1" xfId="1" applyNumberFormat="1" applyFont="1" applyFill="1" applyBorder="1" applyAlignment="1">
      <alignment horizontal="right"/>
    </xf>
    <xf numFmtId="167" fontId="1" fillId="2" borderId="6" xfId="1" applyNumberFormat="1" applyFont="1" applyFill="1" applyBorder="1" applyAlignment="1">
      <alignment horizontal="right"/>
    </xf>
    <xf numFmtId="167" fontId="1" fillId="3" borderId="5" xfId="1" applyNumberFormat="1" applyFont="1" applyFill="1" applyBorder="1" applyAlignment="1">
      <alignment horizontal="right"/>
    </xf>
    <xf numFmtId="167" fontId="1" fillId="0" borderId="5" xfId="1" applyNumberFormat="1" applyFont="1" applyFill="1" applyBorder="1" applyAlignment="1">
      <alignment horizontal="right"/>
    </xf>
    <xf numFmtId="167" fontId="1" fillId="2" borderId="5" xfId="1" applyNumberFormat="1" applyFont="1" applyFill="1" applyBorder="1" applyAlignment="1">
      <alignment horizontal="right"/>
    </xf>
    <xf numFmtId="44" fontId="20" fillId="2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/>
    <xf numFmtId="0" fontId="2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left" vertical="center"/>
    </xf>
    <xf numFmtId="0" fontId="1" fillId="2" borderId="0" xfId="1" applyFill="1"/>
    <xf numFmtId="168" fontId="1" fillId="2" borderId="0" xfId="3" applyNumberFormat="1" applyFont="1" applyFill="1"/>
    <xf numFmtId="9" fontId="1" fillId="3" borderId="1" xfId="4" applyFont="1" applyFill="1" applyBorder="1"/>
    <xf numFmtId="9" fontId="1" fillId="2" borderId="1" xfId="4" applyFont="1" applyFill="1" applyBorder="1"/>
    <xf numFmtId="165" fontId="1" fillId="2" borderId="6" xfId="1" applyNumberFormat="1" applyFont="1" applyFill="1" applyBorder="1"/>
    <xf numFmtId="0" fontId="4" fillId="2" borderId="13" xfId="1" applyFont="1" applyFill="1" applyBorder="1" applyAlignment="1">
      <alignment horizontal="center"/>
    </xf>
    <xf numFmtId="0" fontId="4" fillId="2" borderId="13" xfId="1" applyFont="1" applyFill="1" applyBorder="1" applyAlignment="1"/>
    <xf numFmtId="0" fontId="7" fillId="2" borderId="2" xfId="1" applyFont="1" applyFill="1" applyBorder="1" applyAlignment="1"/>
    <xf numFmtId="0" fontId="19" fillId="2" borderId="3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4" fillId="2" borderId="5" xfId="1" applyFont="1" applyFill="1" applyBorder="1" applyAlignment="1"/>
    <xf numFmtId="0" fontId="7" fillId="2" borderId="5" xfId="1" applyFont="1" applyFill="1" applyBorder="1" applyAlignment="1">
      <alignment horizontal="left"/>
    </xf>
    <xf numFmtId="0" fontId="6" fillId="0" borderId="6" xfId="1" applyFont="1" applyBorder="1"/>
    <xf numFmtId="0" fontId="20" fillId="0" borderId="5" xfId="1" applyFont="1" applyBorder="1" applyAlignment="1">
      <alignment horizontal="left"/>
    </xf>
    <xf numFmtId="0" fontId="4" fillId="2" borderId="5" xfId="1" applyFont="1" applyFill="1" applyBorder="1" applyAlignment="1">
      <alignment horizontal="right"/>
    </xf>
    <xf numFmtId="0" fontId="20" fillId="2" borderId="5" xfId="1" applyFont="1" applyFill="1" applyBorder="1" applyAlignment="1">
      <alignment horizontal="right"/>
    </xf>
    <xf numFmtId="0" fontId="20" fillId="2" borderId="5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4" fillId="2" borderId="5" xfId="1" applyFont="1" applyFill="1" applyBorder="1"/>
    <xf numFmtId="164" fontId="23" fillId="0" borderId="6" xfId="3" applyNumberFormat="1" applyFont="1" applyBorder="1" applyAlignment="1">
      <alignment horizontal="right"/>
    </xf>
    <xf numFmtId="164" fontId="5" fillId="2" borderId="7" xfId="1" applyNumberFormat="1" applyFont="1" applyFill="1" applyBorder="1" applyAlignment="1">
      <alignment horizontal="left"/>
    </xf>
    <xf numFmtId="0" fontId="2" fillId="2" borderId="0" xfId="1" applyFont="1" applyFill="1" applyAlignment="1">
      <alignment horizontal="left" vertical="top"/>
    </xf>
    <xf numFmtId="0" fontId="3" fillId="2" borderId="0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64" fontId="4" fillId="0" borderId="6" xfId="3" applyNumberFormat="1" applyFont="1" applyBorder="1" applyAlignment="1">
      <alignment horizontal="right"/>
    </xf>
    <xf numFmtId="168" fontId="4" fillId="2" borderId="13" xfId="3" applyNumberFormat="1" applyFont="1" applyFill="1" applyBorder="1" applyAlignment="1">
      <alignment horizontal="right"/>
    </xf>
    <xf numFmtId="168" fontId="20" fillId="2" borderId="13" xfId="3" applyNumberFormat="1" applyFont="1" applyFill="1" applyBorder="1" applyAlignment="1">
      <alignment horizontal="right"/>
    </xf>
    <xf numFmtId="0" fontId="20" fillId="2" borderId="1" xfId="1" applyFont="1" applyFill="1" applyBorder="1" applyAlignment="1">
      <alignment horizontal="right"/>
    </xf>
    <xf numFmtId="0" fontId="4" fillId="2" borderId="1" xfId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right"/>
    </xf>
    <xf numFmtId="168" fontId="5" fillId="2" borderId="13" xfId="3" applyNumberFormat="1" applyFont="1" applyFill="1" applyBorder="1" applyAlignment="1">
      <alignment horizontal="right"/>
    </xf>
    <xf numFmtId="42" fontId="4" fillId="2" borderId="1" xfId="1" applyNumberFormat="1" applyFont="1" applyFill="1" applyBorder="1" applyAlignment="1">
      <alignment horizontal="right"/>
    </xf>
    <xf numFmtId="44" fontId="4" fillId="4" borderId="13" xfId="0" applyNumberFormat="1" applyFont="1" applyFill="1" applyBorder="1" applyAlignment="1">
      <alignment horizontal="right"/>
    </xf>
    <xf numFmtId="42" fontId="5" fillId="2" borderId="1" xfId="1" applyNumberFormat="1" applyFont="1" applyFill="1" applyBorder="1" applyAlignment="1">
      <alignment horizontal="right"/>
    </xf>
    <xf numFmtId="164" fontId="24" fillId="0" borderId="6" xfId="3" applyNumberFormat="1" applyFont="1" applyBorder="1" applyAlignment="1">
      <alignment horizontal="right"/>
    </xf>
    <xf numFmtId="42" fontId="5" fillId="2" borderId="13" xfId="1" applyNumberFormat="1" applyFont="1" applyFill="1" applyBorder="1" applyAlignment="1">
      <alignment horizontal="right"/>
    </xf>
    <xf numFmtId="168" fontId="5" fillId="2" borderId="1" xfId="3" applyNumberFormat="1" applyFont="1" applyFill="1" applyBorder="1" applyAlignment="1">
      <alignment horizontal="right"/>
    </xf>
    <xf numFmtId="164" fontId="5" fillId="0" borderId="6" xfId="3" applyNumberFormat="1" applyFont="1" applyBorder="1" applyAlignment="1">
      <alignment horizontal="right"/>
    </xf>
    <xf numFmtId="168" fontId="4" fillId="2" borderId="1" xfId="3" applyNumberFormat="1" applyFont="1" applyFill="1" applyBorder="1" applyAlignment="1">
      <alignment horizontal="right"/>
    </xf>
    <xf numFmtId="164" fontId="5" fillId="2" borderId="8" xfId="1" applyNumberFormat="1" applyFont="1" applyFill="1" applyBorder="1" applyAlignment="1">
      <alignment horizontal="right"/>
    </xf>
    <xf numFmtId="164" fontId="5" fillId="2" borderId="15" xfId="1" applyNumberFormat="1" applyFont="1" applyFill="1" applyBorder="1" applyAlignment="1">
      <alignment horizontal="right"/>
    </xf>
    <xf numFmtId="164" fontId="5" fillId="0" borderId="9" xfId="3" applyNumberFormat="1" applyFont="1" applyBorder="1" applyAlignment="1">
      <alignment horizontal="right"/>
    </xf>
    <xf numFmtId="0" fontId="19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/>
    </xf>
  </cellXfs>
  <cellStyles count="6">
    <cellStyle name="Currency" xfId="3" builtinId="4"/>
    <cellStyle name="Followed Hyperlink" xfId="5" builtinId="9" hidden="1"/>
    <cellStyle name="Hyperlink" xfId="2" builtinId="8"/>
    <cellStyle name="Normal" xfId="0" builtinId="0"/>
    <cellStyle name="Normal 2" xfId="1"/>
    <cellStyle name="Percent" xfId="4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.gc.ca/eng/industry-markets-and-trade/market-information-by-sector/crops/outlook-for-principal-field-crops-in-canada/canada-outlook-for-principal-field-crops-2017-06-15/?id=1497902251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="89" zoomScaleNormal="90" zoomScalePageLayoutView="90" workbookViewId="0">
      <selection activeCell="H60" sqref="H60"/>
    </sheetView>
  </sheetViews>
  <sheetFormatPr baseColWidth="10" defaultColWidth="8.83203125" defaultRowHeight="13" x14ac:dyDescent="0.15"/>
  <cols>
    <col min="1" max="1" width="37.6640625" style="1" customWidth="1"/>
    <col min="2" max="2" width="14" style="1" bestFit="1" customWidth="1"/>
    <col min="3" max="3" width="16.5" style="1" customWidth="1"/>
    <col min="4" max="4" width="16.83203125" style="1" customWidth="1"/>
    <col min="5" max="16384" width="8.83203125" style="1"/>
  </cols>
  <sheetData>
    <row r="1" spans="1:4" ht="23" x14ac:dyDescent="0.25">
      <c r="A1" s="76" t="s">
        <v>84</v>
      </c>
      <c r="B1" s="76"/>
      <c r="C1" s="76"/>
      <c r="D1" s="54"/>
    </row>
    <row r="2" spans="1:4" ht="23" x14ac:dyDescent="0.25">
      <c r="A2" s="53"/>
      <c r="B2" s="52"/>
      <c r="C2" s="52"/>
      <c r="D2" s="54"/>
    </row>
    <row r="3" spans="1:4" ht="10.25" customHeight="1" thickBot="1" x14ac:dyDescent="0.25">
      <c r="A3" s="77"/>
      <c r="B3" s="77"/>
      <c r="C3" s="77"/>
      <c r="D3" s="54"/>
    </row>
    <row r="4" spans="1:4" ht="14" x14ac:dyDescent="0.15">
      <c r="A4" s="61" t="s">
        <v>0</v>
      </c>
      <c r="B4" s="62">
        <v>2018</v>
      </c>
      <c r="C4" s="63">
        <v>2019</v>
      </c>
      <c r="D4" s="102">
        <v>2020</v>
      </c>
    </row>
    <row r="5" spans="1:4" ht="14" x14ac:dyDescent="0.15">
      <c r="A5" s="64"/>
      <c r="B5" s="19" t="s">
        <v>68</v>
      </c>
      <c r="C5" s="59" t="s">
        <v>68</v>
      </c>
      <c r="D5" s="103" t="s">
        <v>79</v>
      </c>
    </row>
    <row r="6" spans="1:4" ht="16" x14ac:dyDescent="0.2">
      <c r="A6" s="65" t="s">
        <v>1</v>
      </c>
      <c r="B6" s="51"/>
      <c r="C6" s="60"/>
      <c r="D6" s="66"/>
    </row>
    <row r="7" spans="1:4" ht="16" x14ac:dyDescent="0.2">
      <c r="A7" s="67" t="s">
        <v>89</v>
      </c>
      <c r="B7" s="51"/>
      <c r="C7" s="60"/>
      <c r="D7" s="66"/>
    </row>
    <row r="8" spans="1:4" ht="14" x14ac:dyDescent="0.15">
      <c r="A8" s="68" t="s">
        <v>71</v>
      </c>
      <c r="B8" s="18">
        <v>63000</v>
      </c>
      <c r="C8" s="85">
        <v>130000</v>
      </c>
      <c r="D8" s="84">
        <v>130000</v>
      </c>
    </row>
    <row r="9" spans="1:4" ht="14" x14ac:dyDescent="0.15">
      <c r="A9" s="68" t="s">
        <v>23</v>
      </c>
      <c r="B9" s="18" t="s">
        <v>58</v>
      </c>
      <c r="C9" s="85">
        <v>10000</v>
      </c>
      <c r="D9" s="84">
        <v>10000</v>
      </c>
    </row>
    <row r="10" spans="1:4" ht="14" x14ac:dyDescent="0.15">
      <c r="A10" s="68" t="s">
        <v>64</v>
      </c>
      <c r="B10" s="18" t="s">
        <v>58</v>
      </c>
      <c r="C10" s="85">
        <v>50000</v>
      </c>
      <c r="D10" s="84">
        <v>60000</v>
      </c>
    </row>
    <row r="11" spans="1:4" ht="14" x14ac:dyDescent="0.15">
      <c r="A11" s="68" t="s">
        <v>70</v>
      </c>
      <c r="B11" s="18" t="s">
        <v>58</v>
      </c>
      <c r="C11" s="85">
        <f>SUM(C8:C10)</f>
        <v>190000</v>
      </c>
      <c r="D11" s="84">
        <f>SUM(D8:D10)</f>
        <v>200000</v>
      </c>
    </row>
    <row r="12" spans="1:4" ht="14" x14ac:dyDescent="0.15">
      <c r="A12" s="68"/>
      <c r="B12" s="18"/>
      <c r="C12" s="85"/>
      <c r="D12" s="84"/>
    </row>
    <row r="13" spans="1:4" ht="14" x14ac:dyDescent="0.15">
      <c r="A13" s="69" t="s">
        <v>76</v>
      </c>
      <c r="B13" s="50" t="s">
        <v>58</v>
      </c>
      <c r="C13" s="86">
        <f>C64-C62-C11</f>
        <v>336000</v>
      </c>
      <c r="D13" s="84">
        <v>326000</v>
      </c>
    </row>
    <row r="14" spans="1:4" ht="14" x14ac:dyDescent="0.15">
      <c r="A14" s="70" t="s">
        <v>90</v>
      </c>
      <c r="B14" s="18"/>
      <c r="C14" s="85"/>
      <c r="D14" s="84"/>
    </row>
    <row r="15" spans="1:4" ht="14" x14ac:dyDescent="0.15">
      <c r="A15" s="68" t="s">
        <v>2</v>
      </c>
      <c r="B15" s="18">
        <v>75000</v>
      </c>
      <c r="C15" s="85">
        <f>'2017-18 Seeded Acres'!J7</f>
        <v>114141.53846153845</v>
      </c>
      <c r="D15" s="84">
        <v>114142</v>
      </c>
    </row>
    <row r="16" spans="1:4" ht="14" x14ac:dyDescent="0.15">
      <c r="A16" s="68" t="s">
        <v>60</v>
      </c>
      <c r="B16" s="18">
        <v>75000</v>
      </c>
      <c r="C16" s="85">
        <f>'2017-18 Seeded Acres'!J8+'2017-18 Seeded Acres'!J9</f>
        <v>112270.76923076923</v>
      </c>
      <c r="D16" s="84">
        <v>112270.76923076923</v>
      </c>
    </row>
    <row r="17" spans="1:7" ht="14" x14ac:dyDescent="0.15">
      <c r="A17" s="68" t="s">
        <v>4</v>
      </c>
      <c r="B17" s="18">
        <v>21780</v>
      </c>
      <c r="C17" s="85">
        <f>'2017-18 Seeded Acres'!J10</f>
        <v>28738.461538461539</v>
      </c>
      <c r="D17" s="84">
        <v>28738.461538461539</v>
      </c>
    </row>
    <row r="18" spans="1:7" ht="14" x14ac:dyDescent="0.15">
      <c r="A18" s="68" t="s">
        <v>6</v>
      </c>
      <c r="B18" s="18">
        <v>33850</v>
      </c>
      <c r="C18" s="85">
        <f>'2017-18 Seeded Acres'!J15+'2017-18 Seeded Acres'!J17+'2017-18 Seeded Acres'!J16</f>
        <v>43040</v>
      </c>
      <c r="D18" s="84">
        <v>43040</v>
      </c>
    </row>
    <row r="19" spans="1:7" ht="14" x14ac:dyDescent="0.15">
      <c r="A19" s="68" t="s">
        <v>69</v>
      </c>
      <c r="B19" s="18">
        <v>10000</v>
      </c>
      <c r="C19" s="85">
        <v>10000</v>
      </c>
      <c r="D19" s="84">
        <v>10000</v>
      </c>
    </row>
    <row r="20" spans="1:7" ht="14" x14ac:dyDescent="0.15">
      <c r="A20" s="68" t="s">
        <v>8</v>
      </c>
      <c r="B20" s="18">
        <v>27480</v>
      </c>
      <c r="C20" s="85">
        <v>10000</v>
      </c>
      <c r="D20" s="84">
        <v>10000</v>
      </c>
    </row>
    <row r="21" spans="1:7" ht="14" x14ac:dyDescent="0.15">
      <c r="A21" s="68" t="s">
        <v>10</v>
      </c>
      <c r="B21" s="18">
        <v>13490</v>
      </c>
      <c r="C21" s="85">
        <f>'2017-18 Seeded Acres'!J14</f>
        <v>17809.23076923077</v>
      </c>
      <c r="D21" s="84">
        <v>17809.23076923077</v>
      </c>
    </row>
    <row r="22" spans="1:7" ht="14" x14ac:dyDescent="0.15">
      <c r="A22" s="69" t="s">
        <v>75</v>
      </c>
      <c r="B22" s="87"/>
      <c r="C22" s="86">
        <f>SUM(C15:C21)</f>
        <v>336000</v>
      </c>
      <c r="D22" s="84">
        <f>SUM(D15:D21)</f>
        <v>336000.4615384615</v>
      </c>
    </row>
    <row r="23" spans="1:7" ht="14" x14ac:dyDescent="0.15">
      <c r="A23" s="71"/>
      <c r="B23" s="88"/>
      <c r="C23" s="85"/>
      <c r="D23" s="84"/>
    </row>
    <row r="24" spans="1:7" ht="14" x14ac:dyDescent="0.15">
      <c r="A24" s="72" t="s">
        <v>13</v>
      </c>
      <c r="B24" s="89">
        <f>SUM(B8:B21)</f>
        <v>319600</v>
      </c>
      <c r="C24" s="90">
        <f t="shared" ref="C24" si="0">C22+C11</f>
        <v>526000</v>
      </c>
      <c r="D24" s="84">
        <f>SUM(D11+D22)</f>
        <v>536000.4615384615</v>
      </c>
    </row>
    <row r="25" spans="1:7" ht="14" x14ac:dyDescent="0.15">
      <c r="A25" s="72"/>
      <c r="B25" s="89"/>
      <c r="C25" s="85"/>
      <c r="D25" s="84"/>
    </row>
    <row r="26" spans="1:7" ht="14" x14ac:dyDescent="0.15">
      <c r="A26" s="69" t="s">
        <v>72</v>
      </c>
      <c r="B26" s="87" t="s">
        <v>58</v>
      </c>
      <c r="C26" s="86">
        <f t="shared" ref="C26" si="1">C64-C62</f>
        <v>526000</v>
      </c>
      <c r="D26" s="84">
        <v>536000</v>
      </c>
    </row>
    <row r="27" spans="1:7" ht="14" x14ac:dyDescent="0.15">
      <c r="A27" s="73"/>
      <c r="B27" s="88"/>
      <c r="C27" s="85"/>
      <c r="D27" s="84"/>
    </row>
    <row r="28" spans="1:7" ht="14" x14ac:dyDescent="0.15">
      <c r="A28" s="65" t="s">
        <v>14</v>
      </c>
      <c r="B28" s="88"/>
      <c r="C28" s="85"/>
      <c r="D28" s="84"/>
    </row>
    <row r="29" spans="1:7" ht="14" x14ac:dyDescent="0.15">
      <c r="A29" s="68" t="s">
        <v>15</v>
      </c>
      <c r="B29" s="91">
        <v>3000</v>
      </c>
      <c r="C29" s="85">
        <v>4000</v>
      </c>
      <c r="D29" s="74">
        <v>4000</v>
      </c>
      <c r="E29" s="3"/>
      <c r="F29" s="3"/>
      <c r="G29" s="3"/>
    </row>
    <row r="30" spans="1:7" ht="14" x14ac:dyDescent="0.15">
      <c r="A30" s="68" t="s">
        <v>16</v>
      </c>
      <c r="B30" s="91">
        <v>3000</v>
      </c>
      <c r="C30" s="85">
        <v>4000</v>
      </c>
      <c r="D30" s="74">
        <v>4000</v>
      </c>
      <c r="E30" s="3"/>
      <c r="F30" s="3"/>
      <c r="G30" s="3"/>
    </row>
    <row r="31" spans="1:7" ht="14" x14ac:dyDescent="0.15">
      <c r="A31" s="68" t="s">
        <v>17</v>
      </c>
      <c r="B31" s="91">
        <v>3000</v>
      </c>
      <c r="C31" s="85">
        <v>4000</v>
      </c>
      <c r="D31" s="74">
        <v>4000</v>
      </c>
      <c r="E31" s="3"/>
      <c r="F31" s="3"/>
      <c r="G31" s="3"/>
    </row>
    <row r="32" spans="1:7" ht="14" x14ac:dyDescent="0.15">
      <c r="A32" s="68" t="s">
        <v>18</v>
      </c>
      <c r="B32" s="91">
        <v>3000</v>
      </c>
      <c r="C32" s="85">
        <v>4000</v>
      </c>
      <c r="D32" s="74">
        <v>4000</v>
      </c>
      <c r="E32" s="3"/>
      <c r="F32" s="3"/>
      <c r="G32" s="3"/>
    </row>
    <row r="33" spans="1:7" ht="14" x14ac:dyDescent="0.15">
      <c r="A33" s="68" t="s">
        <v>19</v>
      </c>
      <c r="B33" s="91">
        <v>3000</v>
      </c>
      <c r="C33" s="85">
        <v>4000</v>
      </c>
      <c r="D33" s="74">
        <v>4000</v>
      </c>
      <c r="E33" s="3"/>
      <c r="F33" s="3"/>
      <c r="G33" s="3"/>
    </row>
    <row r="34" spans="1:7" ht="14" x14ac:dyDescent="0.15">
      <c r="A34" s="68" t="s">
        <v>20</v>
      </c>
      <c r="B34" s="91">
        <v>3000</v>
      </c>
      <c r="C34" s="85">
        <v>4000</v>
      </c>
      <c r="D34" s="74">
        <v>4000</v>
      </c>
      <c r="E34" s="3"/>
      <c r="F34" s="3"/>
      <c r="G34" s="3"/>
    </row>
    <row r="35" spans="1:7" ht="14" x14ac:dyDescent="0.15">
      <c r="A35" s="68" t="s">
        <v>21</v>
      </c>
      <c r="B35" s="91">
        <v>3000</v>
      </c>
      <c r="C35" s="85">
        <v>4000</v>
      </c>
      <c r="D35" s="74">
        <v>4000</v>
      </c>
      <c r="E35" s="3"/>
      <c r="F35" s="3"/>
      <c r="G35" s="3"/>
    </row>
    <row r="36" spans="1:7" ht="14" x14ac:dyDescent="0.15">
      <c r="A36" s="68" t="s">
        <v>22</v>
      </c>
      <c r="B36" s="91">
        <v>3000</v>
      </c>
      <c r="C36" s="85">
        <v>4000</v>
      </c>
      <c r="D36" s="74">
        <v>4000</v>
      </c>
      <c r="E36" s="3"/>
      <c r="F36" s="3"/>
      <c r="G36" s="3"/>
    </row>
    <row r="37" spans="1:7" ht="14" x14ac:dyDescent="0.15">
      <c r="A37" s="68" t="s">
        <v>23</v>
      </c>
      <c r="B37" s="91">
        <v>3000</v>
      </c>
      <c r="C37" s="92" t="s">
        <v>77</v>
      </c>
      <c r="D37" s="74" t="s">
        <v>82</v>
      </c>
      <c r="E37" s="3"/>
      <c r="F37" s="3"/>
      <c r="G37" s="3"/>
    </row>
    <row r="38" spans="1:7" ht="14" x14ac:dyDescent="0.15">
      <c r="A38" s="68" t="s">
        <v>24</v>
      </c>
      <c r="B38" s="91">
        <v>3000</v>
      </c>
      <c r="C38" s="85">
        <v>4000</v>
      </c>
      <c r="D38" s="74">
        <v>4000</v>
      </c>
      <c r="E38" s="3"/>
      <c r="F38" s="3"/>
      <c r="G38" s="3"/>
    </row>
    <row r="39" spans="1:7" ht="14" x14ac:dyDescent="0.15">
      <c r="A39" s="68" t="s">
        <v>25</v>
      </c>
      <c r="B39" s="91">
        <v>3000</v>
      </c>
      <c r="C39" s="85">
        <v>4000</v>
      </c>
      <c r="D39" s="74">
        <v>4000</v>
      </c>
      <c r="E39" s="3"/>
      <c r="F39" s="3"/>
      <c r="G39" s="3"/>
    </row>
    <row r="40" spans="1:7" ht="14" x14ac:dyDescent="0.15">
      <c r="A40" s="68" t="s">
        <v>26</v>
      </c>
      <c r="B40" s="91">
        <v>3000</v>
      </c>
      <c r="C40" s="85">
        <v>4000</v>
      </c>
      <c r="D40" s="74">
        <v>4000</v>
      </c>
      <c r="E40" s="3"/>
      <c r="F40" s="3"/>
      <c r="G40" s="3"/>
    </row>
    <row r="41" spans="1:7" ht="14" x14ac:dyDescent="0.15">
      <c r="A41" s="68" t="s">
        <v>27</v>
      </c>
      <c r="B41" s="91">
        <v>3000</v>
      </c>
      <c r="C41" s="85">
        <v>4000</v>
      </c>
      <c r="D41" s="74">
        <v>4000</v>
      </c>
      <c r="E41" s="3"/>
      <c r="F41" s="3"/>
      <c r="G41" s="3"/>
    </row>
    <row r="42" spans="1:7" ht="14" x14ac:dyDescent="0.15">
      <c r="A42" s="68" t="s">
        <v>28</v>
      </c>
      <c r="B42" s="91">
        <v>3000</v>
      </c>
      <c r="C42" s="85">
        <v>4000</v>
      </c>
      <c r="D42" s="74">
        <v>4000</v>
      </c>
      <c r="E42" s="3"/>
      <c r="F42" s="3"/>
      <c r="G42" s="3"/>
    </row>
    <row r="43" spans="1:7" ht="14" x14ac:dyDescent="0.15">
      <c r="A43" s="68" t="s">
        <v>29</v>
      </c>
      <c r="B43" s="91">
        <v>3000</v>
      </c>
      <c r="C43" s="85">
        <v>4000</v>
      </c>
      <c r="D43" s="74">
        <v>0</v>
      </c>
      <c r="E43" s="3"/>
      <c r="F43" s="3"/>
      <c r="G43" s="3"/>
    </row>
    <row r="44" spans="1:7" ht="14" x14ac:dyDescent="0.15">
      <c r="A44" s="68" t="s">
        <v>30</v>
      </c>
      <c r="B44" s="91">
        <v>3000</v>
      </c>
      <c r="C44" s="85">
        <v>4000</v>
      </c>
      <c r="D44" s="74">
        <v>4000</v>
      </c>
      <c r="E44" s="3"/>
      <c r="F44" s="3"/>
      <c r="G44" s="3"/>
    </row>
    <row r="45" spans="1:7" ht="14" x14ac:dyDescent="0.15">
      <c r="A45" s="68" t="s">
        <v>31</v>
      </c>
      <c r="B45" s="91">
        <v>3000</v>
      </c>
      <c r="C45" s="85">
        <v>4000</v>
      </c>
      <c r="D45" s="74" t="s">
        <v>83</v>
      </c>
      <c r="E45" s="3"/>
      <c r="F45" s="3"/>
      <c r="G45" s="3"/>
    </row>
    <row r="46" spans="1:7" ht="14" x14ac:dyDescent="0.15">
      <c r="A46" s="68" t="s">
        <v>32</v>
      </c>
      <c r="B46" s="91">
        <v>3000</v>
      </c>
      <c r="C46" s="85">
        <v>4000</v>
      </c>
      <c r="D46" s="74" t="s">
        <v>83</v>
      </c>
      <c r="E46" s="3"/>
      <c r="F46" s="3"/>
      <c r="G46" s="3"/>
    </row>
    <row r="47" spans="1:7" ht="14" x14ac:dyDescent="0.15">
      <c r="A47" s="68" t="s">
        <v>33</v>
      </c>
      <c r="B47" s="91">
        <v>3000</v>
      </c>
      <c r="C47" s="85">
        <v>4000</v>
      </c>
      <c r="D47" s="74" t="s">
        <v>83</v>
      </c>
      <c r="E47" s="3"/>
      <c r="F47" s="3"/>
      <c r="G47" s="3"/>
    </row>
    <row r="48" spans="1:7" ht="14" x14ac:dyDescent="0.15">
      <c r="A48" s="68" t="s">
        <v>34</v>
      </c>
      <c r="B48" s="91">
        <v>3000</v>
      </c>
      <c r="C48" s="85">
        <v>4000</v>
      </c>
      <c r="D48" s="74" t="s">
        <v>83</v>
      </c>
      <c r="E48" s="3"/>
      <c r="F48" s="3"/>
      <c r="G48" s="3"/>
    </row>
    <row r="49" spans="1:7" ht="14" x14ac:dyDescent="0.15">
      <c r="A49" s="68" t="s">
        <v>35</v>
      </c>
      <c r="B49" s="91">
        <v>3000</v>
      </c>
      <c r="C49" s="85">
        <v>4000</v>
      </c>
      <c r="D49" s="74">
        <v>4000</v>
      </c>
      <c r="E49" s="3"/>
      <c r="F49" s="3"/>
      <c r="G49" s="3"/>
    </row>
    <row r="50" spans="1:7" ht="14" x14ac:dyDescent="0.15">
      <c r="A50" s="68" t="s">
        <v>36</v>
      </c>
      <c r="B50" s="91">
        <v>3000</v>
      </c>
      <c r="C50" s="85">
        <v>4000</v>
      </c>
      <c r="D50" s="74">
        <v>4000</v>
      </c>
      <c r="E50" s="3"/>
      <c r="F50" s="3"/>
      <c r="G50" s="3"/>
    </row>
    <row r="51" spans="1:7" ht="14" x14ac:dyDescent="0.15">
      <c r="A51" s="68" t="s">
        <v>37</v>
      </c>
      <c r="B51" s="91">
        <v>3000</v>
      </c>
      <c r="C51" s="85">
        <v>4000</v>
      </c>
      <c r="D51" s="74" t="s">
        <v>83</v>
      </c>
      <c r="E51" s="3"/>
      <c r="F51" s="3"/>
      <c r="G51" s="3"/>
    </row>
    <row r="52" spans="1:7" ht="14" x14ac:dyDescent="0.15">
      <c r="A52" s="68" t="s">
        <v>81</v>
      </c>
      <c r="B52" s="91" t="s">
        <v>58</v>
      </c>
      <c r="C52" s="85" t="s">
        <v>58</v>
      </c>
      <c r="D52" s="74" t="s">
        <v>83</v>
      </c>
      <c r="E52" s="3"/>
      <c r="F52" s="3"/>
      <c r="G52" s="3"/>
    </row>
    <row r="53" spans="1:7" ht="14" x14ac:dyDescent="0.15">
      <c r="A53" s="68" t="s">
        <v>63</v>
      </c>
      <c r="B53" s="91">
        <v>3000</v>
      </c>
      <c r="C53" s="85" t="s">
        <v>58</v>
      </c>
      <c r="D53" s="74" t="s">
        <v>82</v>
      </c>
      <c r="E53" s="3"/>
      <c r="F53" s="3"/>
      <c r="G53" s="3"/>
    </row>
    <row r="54" spans="1:7" ht="14" x14ac:dyDescent="0.15">
      <c r="A54" s="68" t="s">
        <v>78</v>
      </c>
      <c r="B54" s="91">
        <v>3000</v>
      </c>
      <c r="C54" s="85">
        <v>4000</v>
      </c>
      <c r="D54" s="74">
        <v>4000</v>
      </c>
      <c r="E54" s="3"/>
      <c r="F54" s="3"/>
      <c r="G54" s="3"/>
    </row>
    <row r="55" spans="1:7" ht="13.25" customHeight="1" x14ac:dyDescent="0.15">
      <c r="A55" s="68" t="s">
        <v>80</v>
      </c>
      <c r="B55" s="91" t="s">
        <v>58</v>
      </c>
      <c r="C55" s="85">
        <v>4000</v>
      </c>
      <c r="D55" s="74">
        <v>4000</v>
      </c>
      <c r="E55" s="3"/>
      <c r="F55" s="3"/>
      <c r="G55" s="3"/>
    </row>
    <row r="56" spans="1:7" ht="13.25" customHeight="1" x14ac:dyDescent="0.15">
      <c r="A56" s="68" t="s">
        <v>85</v>
      </c>
      <c r="B56" s="91" t="s">
        <v>58</v>
      </c>
      <c r="C56" s="85">
        <v>4000</v>
      </c>
      <c r="D56" s="74">
        <v>4000</v>
      </c>
      <c r="E56" s="3"/>
      <c r="F56" s="3"/>
      <c r="G56" s="3"/>
    </row>
    <row r="57" spans="1:7" ht="13.25" customHeight="1" x14ac:dyDescent="0.15">
      <c r="A57" s="68" t="s">
        <v>86</v>
      </c>
      <c r="B57" s="91" t="s">
        <v>58</v>
      </c>
      <c r="C57" s="92" t="s">
        <v>58</v>
      </c>
      <c r="D57" s="74">
        <v>4000</v>
      </c>
      <c r="E57" s="3"/>
      <c r="F57" s="3"/>
      <c r="G57" s="3"/>
    </row>
    <row r="58" spans="1:7" ht="13.25" customHeight="1" x14ac:dyDescent="0.15">
      <c r="A58" s="68" t="s">
        <v>87</v>
      </c>
      <c r="B58" s="91" t="s">
        <v>58</v>
      </c>
      <c r="C58" s="85" t="s">
        <v>58</v>
      </c>
      <c r="D58" s="74">
        <v>4000</v>
      </c>
      <c r="E58" s="3"/>
      <c r="F58" s="3"/>
      <c r="G58" s="3"/>
    </row>
    <row r="59" spans="1:7" ht="13.25" customHeight="1" x14ac:dyDescent="0.15">
      <c r="A59" s="68" t="s">
        <v>88</v>
      </c>
      <c r="B59" s="91" t="s">
        <v>58</v>
      </c>
      <c r="C59" s="85" t="s">
        <v>58</v>
      </c>
      <c r="D59" s="74">
        <v>4000</v>
      </c>
      <c r="E59" s="3"/>
      <c r="F59" s="3"/>
      <c r="G59" s="3"/>
    </row>
    <row r="60" spans="1:7" ht="13.25" customHeight="1" x14ac:dyDescent="0.15">
      <c r="A60" s="73"/>
      <c r="B60" s="91"/>
      <c r="C60" s="85"/>
      <c r="D60" s="74"/>
      <c r="E60" s="3"/>
      <c r="F60" s="3"/>
      <c r="G60" s="3"/>
    </row>
    <row r="61" spans="1:7" ht="13.25" customHeight="1" x14ac:dyDescent="0.15">
      <c r="A61" s="73"/>
      <c r="B61" s="91"/>
      <c r="C61" s="85"/>
      <c r="D61" s="74"/>
      <c r="E61" s="3"/>
      <c r="F61" s="3"/>
      <c r="G61" s="3"/>
    </row>
    <row r="62" spans="1:7" ht="14" x14ac:dyDescent="0.15">
      <c r="A62" s="72" t="s">
        <v>38</v>
      </c>
      <c r="B62" s="93">
        <v>75000</v>
      </c>
      <c r="C62" s="90">
        <f>SUM(C29:C57)</f>
        <v>100000</v>
      </c>
      <c r="D62" s="94">
        <f>SUM(D29:D59)</f>
        <v>88000</v>
      </c>
      <c r="E62" s="3"/>
      <c r="F62" s="3"/>
      <c r="G62" s="3"/>
    </row>
    <row r="63" spans="1:7" ht="14" x14ac:dyDescent="0.15">
      <c r="A63" s="72"/>
      <c r="B63" s="91"/>
      <c r="C63" s="85"/>
      <c r="D63" s="74"/>
      <c r="E63" s="3"/>
      <c r="F63" s="3"/>
      <c r="G63" s="3"/>
    </row>
    <row r="64" spans="1:7" ht="15" x14ac:dyDescent="0.2">
      <c r="A64" s="72" t="s">
        <v>73</v>
      </c>
      <c r="B64" s="93">
        <v>412000</v>
      </c>
      <c r="C64" s="95">
        <v>626000</v>
      </c>
      <c r="D64" s="94">
        <f>SUM(D24+D62)</f>
        <v>624000.4615384615</v>
      </c>
      <c r="E64" s="3"/>
      <c r="F64" s="3"/>
      <c r="G64" s="4"/>
    </row>
    <row r="65" spans="1:7" ht="15" x14ac:dyDescent="0.2">
      <c r="A65" s="72"/>
      <c r="B65" s="93"/>
      <c r="C65" s="90"/>
      <c r="D65" s="74"/>
      <c r="E65" s="3"/>
      <c r="F65" s="3"/>
      <c r="G65" s="4"/>
    </row>
    <row r="66" spans="1:7" ht="14" x14ac:dyDescent="0.15">
      <c r="A66" s="72" t="s">
        <v>62</v>
      </c>
      <c r="B66" s="96">
        <v>50000</v>
      </c>
      <c r="C66" s="90">
        <v>50000</v>
      </c>
      <c r="D66" s="97">
        <v>77000</v>
      </c>
    </row>
    <row r="67" spans="1:7" ht="14" x14ac:dyDescent="0.15">
      <c r="A67" s="68"/>
      <c r="B67" s="98"/>
      <c r="C67" s="85"/>
      <c r="D67" s="84"/>
    </row>
    <row r="68" spans="1:7" ht="15" thickBot="1" x14ac:dyDescent="0.2">
      <c r="A68" s="75" t="s">
        <v>74</v>
      </c>
      <c r="B68" s="99">
        <v>462000</v>
      </c>
      <c r="C68" s="100">
        <v>676000</v>
      </c>
      <c r="D68" s="101">
        <f>SUM(D64:D66)</f>
        <v>701000.4615384615</v>
      </c>
    </row>
    <row r="69" spans="1:7" s="54" customFormat="1" x14ac:dyDescent="0.15">
      <c r="B69" s="55"/>
      <c r="C69" s="55"/>
    </row>
    <row r="70" spans="1:7" s="54" customFormat="1" x14ac:dyDescent="0.15"/>
    <row r="71" spans="1:7" s="54" customFormat="1" x14ac:dyDescent="0.15"/>
    <row r="72" spans="1:7" s="54" customFormat="1" x14ac:dyDescent="0.15"/>
    <row r="73" spans="1:7" s="54" customFormat="1" x14ac:dyDescent="0.15"/>
    <row r="74" spans="1:7" s="54" customFormat="1" x14ac:dyDescent="0.15"/>
    <row r="75" spans="1:7" s="54" customFormat="1" x14ac:dyDescent="0.15"/>
    <row r="76" spans="1:7" s="54" customFormat="1" x14ac:dyDescent="0.15"/>
  </sheetData>
  <mergeCells count="2">
    <mergeCell ref="A1:C1"/>
    <mergeCell ref="A3:C3"/>
  </mergeCells>
  <pageMargins left="0.75" right="0.75" top="1" bottom="1" header="0.5" footer="0.5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D3"/>
    </sheetView>
  </sheetViews>
  <sheetFormatPr baseColWidth="10" defaultColWidth="8.83203125" defaultRowHeight="16" x14ac:dyDescent="0.2"/>
  <cols>
    <col min="1" max="1" width="45" style="7" bestFit="1" customWidth="1"/>
    <col min="2" max="2" width="12.33203125" style="7" customWidth="1"/>
    <col min="3" max="3" width="13.5" style="7" customWidth="1"/>
    <col min="4" max="4" width="16.83203125" style="7" customWidth="1"/>
    <col min="5" max="5" width="13" style="7" customWidth="1"/>
    <col min="6" max="7" width="13.6640625" style="7" customWidth="1"/>
    <col min="8" max="8" width="12.5" style="7" customWidth="1"/>
    <col min="9" max="9" width="13.5" style="7" customWidth="1"/>
    <col min="10" max="10" width="12.83203125" style="7" customWidth="1"/>
    <col min="11" max="11" width="12" style="7" customWidth="1"/>
    <col min="12" max="12" width="15.1640625" style="7" customWidth="1"/>
    <col min="13" max="13" width="12.5" style="7" customWidth="1"/>
    <col min="14" max="16384" width="8.83203125" style="7"/>
  </cols>
  <sheetData>
    <row r="1" spans="1:13" ht="25" x14ac:dyDescent="0.5">
      <c r="A1" s="5" t="s">
        <v>39</v>
      </c>
      <c r="B1" s="6"/>
      <c r="C1" s="6"/>
      <c r="D1" s="6"/>
    </row>
    <row r="2" spans="1:13" ht="18" thickBot="1" x14ac:dyDescent="0.4">
      <c r="A2" s="8" t="s">
        <v>59</v>
      </c>
      <c r="B2" s="6"/>
      <c r="C2" s="6"/>
      <c r="D2" s="9"/>
    </row>
    <row r="3" spans="1:13" x14ac:dyDescent="0.2">
      <c r="A3" s="35"/>
      <c r="B3" s="78">
        <v>2019</v>
      </c>
      <c r="C3" s="79"/>
      <c r="D3" s="80"/>
      <c r="E3" s="78">
        <v>2020</v>
      </c>
      <c r="F3" s="79"/>
      <c r="G3" s="80"/>
      <c r="H3" s="78">
        <v>2019</v>
      </c>
      <c r="I3" s="79"/>
      <c r="J3" s="80"/>
      <c r="K3" s="78">
        <v>2019</v>
      </c>
      <c r="L3" s="79"/>
      <c r="M3" s="80"/>
    </row>
    <row r="4" spans="1:13" x14ac:dyDescent="0.2">
      <c r="A4" s="36"/>
      <c r="B4" s="81" t="s">
        <v>68</v>
      </c>
      <c r="C4" s="82"/>
      <c r="D4" s="83"/>
      <c r="E4" s="81" t="s">
        <v>66</v>
      </c>
      <c r="F4" s="82"/>
      <c r="G4" s="83"/>
      <c r="H4" s="81" t="s">
        <v>67</v>
      </c>
      <c r="I4" s="82"/>
      <c r="J4" s="83"/>
      <c r="K4" s="81" t="s">
        <v>65</v>
      </c>
      <c r="L4" s="82"/>
      <c r="M4" s="83"/>
    </row>
    <row r="5" spans="1:13" ht="40" x14ac:dyDescent="0.2">
      <c r="A5" s="37" t="s">
        <v>40</v>
      </c>
      <c r="B5" s="20" t="s">
        <v>41</v>
      </c>
      <c r="C5" s="10" t="s">
        <v>42</v>
      </c>
      <c r="D5" s="21" t="s">
        <v>43</v>
      </c>
      <c r="E5" s="20" t="s">
        <v>41</v>
      </c>
      <c r="F5" s="10" t="s">
        <v>42</v>
      </c>
      <c r="G5" s="21" t="s">
        <v>43</v>
      </c>
      <c r="H5" s="20" t="s">
        <v>41</v>
      </c>
      <c r="I5" s="10" t="s">
        <v>42</v>
      </c>
      <c r="J5" s="21" t="s">
        <v>43</v>
      </c>
      <c r="K5" s="20" t="s">
        <v>41</v>
      </c>
      <c r="L5" s="10" t="s">
        <v>42</v>
      </c>
      <c r="M5" s="21" t="s">
        <v>43</v>
      </c>
    </row>
    <row r="6" spans="1:13" x14ac:dyDescent="0.2">
      <c r="A6" s="38"/>
      <c r="B6" s="22"/>
      <c r="C6" s="11"/>
      <c r="D6" s="23"/>
      <c r="E6" s="22"/>
      <c r="F6" s="11"/>
      <c r="G6" s="23"/>
      <c r="H6" s="22"/>
      <c r="I6" s="11"/>
      <c r="J6" s="23"/>
      <c r="K6" s="22"/>
      <c r="L6" s="11"/>
      <c r="M6" s="23"/>
    </row>
    <row r="7" spans="1:13" x14ac:dyDescent="0.2">
      <c r="A7" s="39" t="s">
        <v>3</v>
      </c>
      <c r="B7" s="24">
        <v>9274</v>
      </c>
      <c r="C7" s="12">
        <f>B7/C24*100</f>
        <v>31.283521673132064</v>
      </c>
      <c r="D7" s="25">
        <f>B7/C24*275</f>
        <v>86.029684601113175</v>
      </c>
      <c r="E7" s="24">
        <v>8479</v>
      </c>
      <c r="F7" s="42">
        <f>E7/$E$24</f>
        <v>0.31970890992044043</v>
      </c>
      <c r="G7" s="25" t="e">
        <f>F7*'2019 Fees'!#REF!</f>
        <v>#REF!</v>
      </c>
      <c r="H7" s="24">
        <v>9274</v>
      </c>
      <c r="I7" s="42">
        <f>H7/$H$24</f>
        <v>0.36120740019474196</v>
      </c>
      <c r="J7" s="25">
        <f>I7*('2019 Fees'!$C$13-20000)</f>
        <v>114141.53846153845</v>
      </c>
      <c r="K7" s="24">
        <v>9274</v>
      </c>
      <c r="L7" s="42">
        <f>K7/$K$24</f>
        <v>0.36120740019474196</v>
      </c>
      <c r="M7" s="25" t="e">
        <f>L7*('2019 Fees'!#REF!-20000)</f>
        <v>#REF!</v>
      </c>
    </row>
    <row r="8" spans="1:13" x14ac:dyDescent="0.2">
      <c r="A8" s="40" t="s">
        <v>44</v>
      </c>
      <c r="B8" s="26">
        <v>7016</v>
      </c>
      <c r="C8" s="13">
        <f>B8/C24*100</f>
        <v>23.666722887502107</v>
      </c>
      <c r="D8" s="27">
        <f>B8/C24*275</f>
        <v>65.083487940630803</v>
      </c>
      <c r="E8" s="26">
        <v>8141</v>
      </c>
      <c r="F8" s="44">
        <f>E8/$E$24</f>
        <v>0.30696429244749446</v>
      </c>
      <c r="G8" s="27" t="e">
        <f>F8*'2019 Fees'!#REF!</f>
        <v>#REF!</v>
      </c>
      <c r="H8" s="26">
        <v>7016</v>
      </c>
      <c r="I8" s="44">
        <f>H8/$H$24</f>
        <v>0.27326192794547227</v>
      </c>
      <c r="J8" s="27">
        <f>I8*('2019 Fees'!$C$13-20000)</f>
        <v>86350.769230769234</v>
      </c>
      <c r="K8" s="26">
        <v>7016</v>
      </c>
      <c r="L8" s="44">
        <f>K8/$K$24</f>
        <v>0.27326192794547227</v>
      </c>
      <c r="M8" s="27" t="e">
        <f>L8*('2019 Fees'!#REF!-20000)</f>
        <v>#REF!</v>
      </c>
    </row>
    <row r="9" spans="1:13" x14ac:dyDescent="0.2">
      <c r="A9" s="39" t="s">
        <v>45</v>
      </c>
      <c r="B9" s="24">
        <v>2106</v>
      </c>
      <c r="C9" s="12">
        <f>B9/C24*100</f>
        <v>7.1040647664024288</v>
      </c>
      <c r="D9" s="25">
        <f>B9/C24*275</f>
        <v>19.53617810760668</v>
      </c>
      <c r="E9" s="24">
        <v>1980</v>
      </c>
      <c r="F9" s="42">
        <f>E9/$E$24</f>
        <v>7.4657818332642054E-2</v>
      </c>
      <c r="G9" s="25"/>
      <c r="H9" s="24">
        <v>2106</v>
      </c>
      <c r="I9" s="42">
        <f>H9/$H$24</f>
        <v>8.2025316455696204E-2</v>
      </c>
      <c r="J9" s="25">
        <f>I9*('2019 Fees'!$C$13-20000)</f>
        <v>25920</v>
      </c>
      <c r="K9" s="24">
        <v>2106</v>
      </c>
      <c r="L9" s="42">
        <f>K9/$K$24</f>
        <v>8.2025316455696204E-2</v>
      </c>
      <c r="M9" s="25" t="e">
        <f>L9*('2019 Fees'!#REF!-20000)</f>
        <v>#REF!</v>
      </c>
    </row>
    <row r="10" spans="1:13" x14ac:dyDescent="0.2">
      <c r="A10" s="40" t="s">
        <v>5</v>
      </c>
      <c r="B10" s="26">
        <v>2335</v>
      </c>
      <c r="C10" s="13">
        <f>B10/C24*100</f>
        <v>7.8765390453702135</v>
      </c>
      <c r="D10" s="27">
        <f>B10/C24*275</f>
        <v>21.660482374768087</v>
      </c>
      <c r="E10" s="26">
        <v>2996</v>
      </c>
      <c r="F10" s="44">
        <f>E10/$E$24</f>
        <v>0.1129670826891897</v>
      </c>
      <c r="G10" s="27" t="e">
        <f>F10*'2019 Fees'!#REF!</f>
        <v>#REF!</v>
      </c>
      <c r="H10" s="26">
        <v>2335</v>
      </c>
      <c r="I10" s="44">
        <f>H10/$H$24</f>
        <v>9.0944498539435245E-2</v>
      </c>
      <c r="J10" s="27">
        <f>I10*('2019 Fees'!$C$13-20000)</f>
        <v>28738.461538461539</v>
      </c>
      <c r="K10" s="26">
        <v>2335</v>
      </c>
      <c r="L10" s="44">
        <f>K10/$K$24</f>
        <v>9.0944498539435245E-2</v>
      </c>
      <c r="M10" s="27" t="e">
        <f>L10*('2019 Fees'!#REF!-20000)</f>
        <v>#REF!</v>
      </c>
    </row>
    <row r="11" spans="1:13" x14ac:dyDescent="0.2">
      <c r="A11" s="36" t="s">
        <v>46</v>
      </c>
      <c r="B11" s="28">
        <v>1295</v>
      </c>
      <c r="C11" s="43">
        <f>B11/C24*100</f>
        <v>4.3683589138134593</v>
      </c>
      <c r="D11" s="29">
        <f>B11/C24*275</f>
        <v>12.012987012987013</v>
      </c>
      <c r="E11" s="49" t="s">
        <v>58</v>
      </c>
      <c r="F11" s="45" t="s">
        <v>58</v>
      </c>
      <c r="G11" s="45" t="s">
        <v>58</v>
      </c>
      <c r="H11" s="49" t="s">
        <v>58</v>
      </c>
      <c r="I11" s="45" t="s">
        <v>58</v>
      </c>
      <c r="J11" s="45" t="s">
        <v>58</v>
      </c>
      <c r="K11" s="49" t="s">
        <v>58</v>
      </c>
      <c r="L11" s="45" t="s">
        <v>58</v>
      </c>
      <c r="M11" s="46" t="s">
        <v>58</v>
      </c>
    </row>
    <row r="12" spans="1:13" x14ac:dyDescent="0.2">
      <c r="A12" s="40" t="s">
        <v>7</v>
      </c>
      <c r="B12" s="26">
        <v>421</v>
      </c>
      <c r="C12" s="13">
        <f>B12/C24*100</f>
        <v>1.4201383032551864</v>
      </c>
      <c r="D12" s="27">
        <f>B12/C24*275</f>
        <v>3.9053803339517623</v>
      </c>
      <c r="E12" s="26" t="s">
        <v>58</v>
      </c>
      <c r="F12" s="56" t="s">
        <v>58</v>
      </c>
      <c r="G12" s="27"/>
      <c r="H12" s="47" t="s">
        <v>58</v>
      </c>
      <c r="I12" s="16" t="s">
        <v>58</v>
      </c>
      <c r="J12" s="16" t="s">
        <v>58</v>
      </c>
      <c r="K12" s="47" t="s">
        <v>58</v>
      </c>
      <c r="L12" s="16" t="s">
        <v>58</v>
      </c>
      <c r="M12" s="30" t="s">
        <v>58</v>
      </c>
    </row>
    <row r="13" spans="1:13" x14ac:dyDescent="0.2">
      <c r="A13" s="36" t="s">
        <v>9</v>
      </c>
      <c r="B13" s="28">
        <v>2947</v>
      </c>
      <c r="C13" s="43">
        <f>B13/C24*100</f>
        <v>9.9409681227863054</v>
      </c>
      <c r="D13" s="29">
        <f>B13/C24*275</f>
        <v>27.337662337662337</v>
      </c>
      <c r="E13" s="28" t="s">
        <v>58</v>
      </c>
      <c r="F13" s="57" t="s">
        <v>58</v>
      </c>
      <c r="G13" s="58" t="s">
        <v>58</v>
      </c>
      <c r="H13" s="49" t="s">
        <v>58</v>
      </c>
      <c r="I13" s="45" t="s">
        <v>58</v>
      </c>
      <c r="J13" s="45" t="s">
        <v>58</v>
      </c>
      <c r="K13" s="49" t="s">
        <v>58</v>
      </c>
      <c r="L13" s="45" t="s">
        <v>58</v>
      </c>
      <c r="M13" s="31" t="s">
        <v>58</v>
      </c>
    </row>
    <row r="14" spans="1:13" x14ac:dyDescent="0.2">
      <c r="A14" s="40" t="s">
        <v>11</v>
      </c>
      <c r="B14" s="26">
        <v>1447</v>
      </c>
      <c r="C14" s="13">
        <f>B14/C24*100</f>
        <v>4.8810929330409847</v>
      </c>
      <c r="D14" s="27">
        <f>B14/C24*275</f>
        <v>13.423005565862708</v>
      </c>
      <c r="E14" s="26">
        <v>1495</v>
      </c>
      <c r="F14" s="44">
        <f t="shared" ref="F14:F17" si="0">E14/$E$24</f>
        <v>5.637042343803024E-2</v>
      </c>
      <c r="G14" s="27" t="e">
        <f>F14*'2019 Fees'!#REF!</f>
        <v>#REF!</v>
      </c>
      <c r="H14" s="26">
        <v>1447</v>
      </c>
      <c r="I14" s="44">
        <f>H14/$H$24</f>
        <v>5.6358325219084709E-2</v>
      </c>
      <c r="J14" s="27">
        <f>I14*('2019 Fees'!$C$13-20000)</f>
        <v>17809.23076923077</v>
      </c>
      <c r="K14" s="26">
        <v>1447</v>
      </c>
      <c r="L14" s="44">
        <f>K14/$K$24</f>
        <v>5.6358325219084709E-2</v>
      </c>
      <c r="M14" s="27" t="e">
        <f>L14*('2019 Fees'!#REF!-20000)</f>
        <v>#REF!</v>
      </c>
    </row>
    <row r="15" spans="1:13" x14ac:dyDescent="0.2">
      <c r="A15" s="39" t="s">
        <v>47</v>
      </c>
      <c r="B15" s="24">
        <v>1656</v>
      </c>
      <c r="C15" s="12">
        <f>B15/C24*100</f>
        <v>5.5861022094788328</v>
      </c>
      <c r="D15" s="25">
        <f>B15/C24*275</f>
        <v>15.361781076066789</v>
      </c>
      <c r="E15" s="24">
        <v>1753</v>
      </c>
      <c r="F15" s="42">
        <f t="shared" si="0"/>
        <v>6.609856340258663E-2</v>
      </c>
      <c r="G15" s="25" t="e">
        <f>F15*'2019 Fees'!#REF!</f>
        <v>#REF!</v>
      </c>
      <c r="H15" s="24">
        <v>1656</v>
      </c>
      <c r="I15" s="42">
        <f>H15/$H$24</f>
        <v>6.4498539435248289E-2</v>
      </c>
      <c r="J15" s="25">
        <f>I15*('2019 Fees'!$C$13-20000)</f>
        <v>20381.538461538461</v>
      </c>
      <c r="K15" s="24">
        <v>1656</v>
      </c>
      <c r="L15" s="42">
        <f>K15/$K$24</f>
        <v>6.4498539435248289E-2</v>
      </c>
      <c r="M15" s="25" t="e">
        <f>L15*('2019 Fees'!#REF!-20000)</f>
        <v>#REF!</v>
      </c>
    </row>
    <row r="16" spans="1:13" x14ac:dyDescent="0.2">
      <c r="A16" s="40" t="s">
        <v>48</v>
      </c>
      <c r="B16" s="26">
        <v>1783</v>
      </c>
      <c r="C16" s="13">
        <f>B16/C24*100</f>
        <v>6.0145049755439359</v>
      </c>
      <c r="D16" s="27">
        <f>B16/C24*275</f>
        <v>16.539888682745826</v>
      </c>
      <c r="E16" s="26">
        <v>1530</v>
      </c>
      <c r="F16" s="44">
        <f t="shared" si="0"/>
        <v>5.769013234795068E-2</v>
      </c>
      <c r="G16" s="27" t="e">
        <f>F16*'2019 Fees'!#REF!</f>
        <v>#REF!</v>
      </c>
      <c r="H16" s="26">
        <v>1783</v>
      </c>
      <c r="I16" s="44">
        <f>H16/$H$24</f>
        <v>6.9444985394352482E-2</v>
      </c>
      <c r="J16" s="27">
        <f>I16*('2019 Fees'!$C$13-20000)</f>
        <v>21944.615384615383</v>
      </c>
      <c r="K16" s="26">
        <v>1783</v>
      </c>
      <c r="L16" s="44">
        <f>K16/$K$24</f>
        <v>6.9444985394352482E-2</v>
      </c>
      <c r="M16" s="27" t="e">
        <f>L16*('2019 Fees'!#REF!-20000)</f>
        <v>#REF!</v>
      </c>
    </row>
    <row r="17" spans="1:13" x14ac:dyDescent="0.2">
      <c r="A17" s="36" t="s">
        <v>49</v>
      </c>
      <c r="B17" s="28">
        <v>58</v>
      </c>
      <c r="C17" s="12">
        <f>B17/C24*100</f>
        <v>0.19564850733681904</v>
      </c>
      <c r="D17" s="29">
        <f>B17/C24*275</f>
        <v>0.53803339517625237</v>
      </c>
      <c r="E17" s="28">
        <v>147</v>
      </c>
      <c r="F17" s="42">
        <f t="shared" si="0"/>
        <v>5.5427774216658494E-3</v>
      </c>
      <c r="G17" s="25" t="e">
        <f>F17*'2019 Fees'!#REF!</f>
        <v>#REF!</v>
      </c>
      <c r="H17" s="28">
        <v>58</v>
      </c>
      <c r="I17" s="42">
        <f>H17/$H$24</f>
        <v>2.2590068159688411E-3</v>
      </c>
      <c r="J17" s="25">
        <f>I17*('2019 Fees'!$C$13-20000)</f>
        <v>713.84615384615381</v>
      </c>
      <c r="K17" s="28">
        <v>58</v>
      </c>
      <c r="L17" s="42">
        <f>K17/$K$24</f>
        <v>2.2590068159688411E-3</v>
      </c>
      <c r="M17" s="25" t="e">
        <f>L17*('2019 Fees'!#REF!-20000)</f>
        <v>#REF!</v>
      </c>
    </row>
    <row r="18" spans="1:13" x14ac:dyDescent="0.2">
      <c r="A18" s="40" t="s">
        <v>50</v>
      </c>
      <c r="B18" s="47" t="s">
        <v>58</v>
      </c>
      <c r="C18" s="16" t="s">
        <v>58</v>
      </c>
      <c r="D18" s="30" t="s">
        <v>58</v>
      </c>
      <c r="E18" s="47" t="s">
        <v>58</v>
      </c>
      <c r="F18" s="16" t="s">
        <v>58</v>
      </c>
      <c r="G18" s="30" t="s">
        <v>58</v>
      </c>
      <c r="H18" s="47" t="s">
        <v>58</v>
      </c>
      <c r="I18" s="16" t="s">
        <v>58</v>
      </c>
      <c r="J18" s="16" t="s">
        <v>58</v>
      </c>
      <c r="K18" s="47" t="s">
        <v>58</v>
      </c>
      <c r="L18" s="16" t="s">
        <v>58</v>
      </c>
      <c r="M18" s="30" t="s">
        <v>58</v>
      </c>
    </row>
    <row r="19" spans="1:13" x14ac:dyDescent="0.2">
      <c r="A19" s="36" t="s">
        <v>51</v>
      </c>
      <c r="B19" s="48" t="s">
        <v>58</v>
      </c>
      <c r="C19" s="17" t="s">
        <v>58</v>
      </c>
      <c r="D19" s="31" t="s">
        <v>58</v>
      </c>
      <c r="E19" s="48" t="s">
        <v>58</v>
      </c>
      <c r="F19" s="17" t="s">
        <v>58</v>
      </c>
      <c r="G19" s="31" t="s">
        <v>58</v>
      </c>
      <c r="H19" s="48" t="s">
        <v>58</v>
      </c>
      <c r="I19" s="17" t="s">
        <v>58</v>
      </c>
      <c r="J19" s="45" t="s">
        <v>58</v>
      </c>
      <c r="K19" s="48" t="s">
        <v>58</v>
      </c>
      <c r="L19" s="17" t="s">
        <v>58</v>
      </c>
      <c r="M19" s="31" t="s">
        <v>58</v>
      </c>
    </row>
    <row r="20" spans="1:13" x14ac:dyDescent="0.2">
      <c r="A20" s="40" t="s">
        <v>52</v>
      </c>
      <c r="B20" s="47" t="s">
        <v>58</v>
      </c>
      <c r="C20" s="16" t="s">
        <v>58</v>
      </c>
      <c r="D20" s="30" t="s">
        <v>58</v>
      </c>
      <c r="E20" s="47" t="s">
        <v>58</v>
      </c>
      <c r="F20" s="16" t="s">
        <v>58</v>
      </c>
      <c r="G20" s="30" t="s">
        <v>58</v>
      </c>
      <c r="H20" s="47" t="s">
        <v>58</v>
      </c>
      <c r="I20" s="16" t="s">
        <v>58</v>
      </c>
      <c r="J20" s="16" t="s">
        <v>58</v>
      </c>
      <c r="K20" s="47" t="s">
        <v>58</v>
      </c>
      <c r="L20" s="16" t="s">
        <v>58</v>
      </c>
      <c r="M20" s="30" t="s">
        <v>58</v>
      </c>
    </row>
    <row r="21" spans="1:13" x14ac:dyDescent="0.2">
      <c r="A21" s="36" t="s">
        <v>53</v>
      </c>
      <c r="B21" s="48" t="s">
        <v>58</v>
      </c>
      <c r="C21" s="17" t="s">
        <v>58</v>
      </c>
      <c r="D21" s="31" t="s">
        <v>58</v>
      </c>
      <c r="E21" s="48" t="s">
        <v>58</v>
      </c>
      <c r="F21" s="17" t="s">
        <v>58</v>
      </c>
      <c r="G21" s="31" t="s">
        <v>58</v>
      </c>
      <c r="H21" s="48" t="s">
        <v>58</v>
      </c>
      <c r="I21" s="17" t="s">
        <v>58</v>
      </c>
      <c r="J21" s="45" t="s">
        <v>58</v>
      </c>
      <c r="K21" s="48" t="s">
        <v>58</v>
      </c>
      <c r="L21" s="17" t="s">
        <v>58</v>
      </c>
      <c r="M21" s="31" t="s">
        <v>58</v>
      </c>
    </row>
    <row r="22" spans="1:13" x14ac:dyDescent="0.2">
      <c r="A22" s="40" t="s">
        <v>54</v>
      </c>
      <c r="B22" s="47" t="s">
        <v>58</v>
      </c>
      <c r="C22" s="16" t="s">
        <v>58</v>
      </c>
      <c r="D22" s="30" t="s">
        <v>58</v>
      </c>
      <c r="E22" s="47" t="s">
        <v>58</v>
      </c>
      <c r="F22" s="16" t="s">
        <v>58</v>
      </c>
      <c r="G22" s="30" t="s">
        <v>58</v>
      </c>
      <c r="H22" s="47" t="s">
        <v>58</v>
      </c>
      <c r="I22" s="16" t="s">
        <v>58</v>
      </c>
      <c r="J22" s="16" t="s">
        <v>58</v>
      </c>
      <c r="K22" s="47" t="s">
        <v>58</v>
      </c>
      <c r="L22" s="16" t="s">
        <v>58</v>
      </c>
      <c r="M22" s="30" t="s">
        <v>58</v>
      </c>
    </row>
    <row r="23" spans="1:13" x14ac:dyDescent="0.2">
      <c r="A23" s="36" t="s">
        <v>55</v>
      </c>
      <c r="B23" s="48" t="s">
        <v>58</v>
      </c>
      <c r="C23" s="17" t="s">
        <v>58</v>
      </c>
      <c r="D23" s="31" t="s">
        <v>58</v>
      </c>
      <c r="E23" s="48" t="s">
        <v>58</v>
      </c>
      <c r="F23" s="17" t="s">
        <v>58</v>
      </c>
      <c r="G23" s="31" t="s">
        <v>58</v>
      </c>
      <c r="H23" s="48" t="s">
        <v>58</v>
      </c>
      <c r="I23" s="17" t="s">
        <v>58</v>
      </c>
      <c r="J23" s="45" t="s">
        <v>58</v>
      </c>
      <c r="K23" s="48" t="s">
        <v>58</v>
      </c>
      <c r="L23" s="17" t="s">
        <v>58</v>
      </c>
      <c r="M23" s="31" t="s">
        <v>58</v>
      </c>
    </row>
    <row r="24" spans="1:13" ht="17" thickBot="1" x14ac:dyDescent="0.25">
      <c r="A24" s="41" t="s">
        <v>12</v>
      </c>
      <c r="B24" s="32">
        <f>SUM(B7:B23)</f>
        <v>30338</v>
      </c>
      <c r="C24" s="33">
        <f>B24-693</f>
        <v>29645</v>
      </c>
      <c r="D24" s="34"/>
      <c r="E24" s="32">
        <f>SUM(E7:E23)</f>
        <v>26521</v>
      </c>
      <c r="F24" s="33"/>
      <c r="G24" s="34" t="e">
        <f>SUM(G7:G23)</f>
        <v>#REF!</v>
      </c>
      <c r="H24" s="32">
        <f>SUM(H7:H23)</f>
        <v>25675</v>
      </c>
      <c r="I24" s="33"/>
      <c r="J24" s="34">
        <f>SUM(J7:J23)</f>
        <v>315999.99999999994</v>
      </c>
      <c r="K24" s="32">
        <f>SUM(K7:K23)</f>
        <v>25675</v>
      </c>
      <c r="L24" s="33"/>
      <c r="M24" s="34" t="e">
        <f>SUM(M7:M23)</f>
        <v>#REF!</v>
      </c>
    </row>
    <row r="25" spans="1:13" x14ac:dyDescent="0.2">
      <c r="A25" s="6"/>
      <c r="B25" s="6"/>
      <c r="C25" s="6"/>
      <c r="D25" s="6"/>
    </row>
    <row r="26" spans="1:13" x14ac:dyDescent="0.2">
      <c r="A26" s="14" t="s">
        <v>56</v>
      </c>
      <c r="B26" s="6"/>
      <c r="C26" s="6"/>
      <c r="D26" s="6"/>
    </row>
    <row r="27" spans="1:13" x14ac:dyDescent="0.2">
      <c r="A27" s="15" t="s">
        <v>57</v>
      </c>
      <c r="B27" s="6"/>
      <c r="C27" s="6"/>
      <c r="D27" s="6"/>
    </row>
    <row r="28" spans="1:13" x14ac:dyDescent="0.2">
      <c r="A28" s="2" t="s">
        <v>61</v>
      </c>
      <c r="B28" s="6"/>
      <c r="C28" s="6"/>
      <c r="D28" s="6"/>
    </row>
  </sheetData>
  <mergeCells count="8">
    <mergeCell ref="K3:M3"/>
    <mergeCell ref="K4:M4"/>
    <mergeCell ref="B3:D3"/>
    <mergeCell ref="B4:D4"/>
    <mergeCell ref="E3:G3"/>
    <mergeCell ref="E4:G4"/>
    <mergeCell ref="H3:J3"/>
    <mergeCell ref="H4:J4"/>
  </mergeCells>
  <hyperlinks>
    <hyperlink ref="A27" r:id="rId1" location="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Fees</vt:lpstr>
      <vt:lpstr>2017-18 Seeded Acres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Tyler Bjornson</cp:lastModifiedBy>
  <cp:lastPrinted>2019-10-18T15:26:09Z</cp:lastPrinted>
  <dcterms:created xsi:type="dcterms:W3CDTF">2017-10-10T16:12:10Z</dcterms:created>
  <dcterms:modified xsi:type="dcterms:W3CDTF">2019-11-27T22:29:18Z</dcterms:modified>
</cp:coreProperties>
</file>